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cumentos\01 - Licitações\03 - Ano 2019\Fiscalização Geral\"/>
    </mc:Choice>
  </mc:AlternateContent>
  <bookViews>
    <workbookView xWindow="0" yWindow="0" windowWidth="28800" windowHeight="12330" tabRatio="966"/>
  </bookViews>
  <sheets>
    <sheet name="RESUMO" sheetId="1" r:id="rId1"/>
    <sheet name="PLAN. PREÇOS_AMÉRICAS" sheetId="2" r:id="rId2"/>
    <sheet name="CRONOG._AMÉRICAS" sheetId="3" r:id="rId3"/>
    <sheet name="COMPOSIÇÃO_AMÉRICAS" sheetId="4" r:id="rId4"/>
    <sheet name="COMP. REF._AMÉRICAS" sheetId="5" r:id="rId5"/>
    <sheet name="PREÇOS REF._AMÉRICAS" sheetId="6" r:id="rId6"/>
    <sheet name="PLAN. PREÇOS_TORRES" sheetId="7" r:id="rId7"/>
    <sheet name="CRONOG._TORRES" sheetId="8" r:id="rId8"/>
    <sheet name="COMPOSIÇÃO_TORRES" sheetId="9" r:id="rId9"/>
    <sheet name="COMP. REF._TORRES" sheetId="10" r:id="rId10"/>
    <sheet name="PREÇOS REF._TORRES" sheetId="11" r:id="rId11"/>
    <sheet name="ENSAIOS" sheetId="12" r:id="rId12"/>
  </sheets>
  <definedNames>
    <definedName name="_xlnm.Print_Area" localSheetId="4">'COMP. REF._AMÉRICAS'!$B$1:$O$39</definedName>
    <definedName name="_xlnm.Print_Area" localSheetId="9">'COMP. REF._TORRES'!$B$1:$O$40</definedName>
    <definedName name="_xlnm.Print_Area" localSheetId="3">COMPOSIÇÃO_AMÉRICAS!$B$1:$P$45</definedName>
    <definedName name="_xlnm.Print_Area" localSheetId="8">COMPOSIÇÃO_TORRES!$B$1:$P$46</definedName>
    <definedName name="_xlnm.Print_Area" localSheetId="2">CRONOG._AMÉRICAS!$B$1:$S$46</definedName>
    <definedName name="_xlnm.Print_Area" localSheetId="7">CRONOG._TORRES!$B$1:$AE$62</definedName>
    <definedName name="_xlnm.Print_Area" localSheetId="11">ENSAIOS!$B$1:$G$104</definedName>
    <definedName name="_xlnm.Print_Area" localSheetId="1">'PLAN. PREÇOS_AMÉRICAS'!$B$1:$H$49</definedName>
    <definedName name="_xlnm.Print_Area" localSheetId="6">'PLAN. PREÇOS_TORRES'!$B$1:$H$64</definedName>
    <definedName name="_xlnm.Print_Area" localSheetId="5">'PREÇOS REF._AMÉRICAS'!$B$1:$V$40</definedName>
    <definedName name="_xlnm.Print_Area" localSheetId="10">'PREÇOS REF._TORRES'!$B$1:$AH$55</definedName>
    <definedName name="_xlnm.Print_Area" localSheetId="0">RESUMO!$B$2:$D$12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1" l="1"/>
  <c r="G52" i="11" s="1"/>
  <c r="G55" i="11" s="1"/>
  <c r="H10" i="1" s="1"/>
  <c r="N34" i="10"/>
  <c r="K34" i="10"/>
  <c r="O34" i="10" s="1"/>
  <c r="H34" i="10"/>
  <c r="I34" i="10" s="1"/>
  <c r="N33" i="10"/>
  <c r="J33" i="10"/>
  <c r="H33" i="10"/>
  <c r="I33" i="10" s="1"/>
  <c r="N32" i="10"/>
  <c r="O32" i="10" s="1"/>
  <c r="J32" i="10"/>
  <c r="K32" i="10" s="1"/>
  <c r="I32" i="10"/>
  <c r="N23" i="10"/>
  <c r="J23" i="10"/>
  <c r="H23" i="10"/>
  <c r="I23" i="10" s="1"/>
  <c r="N22" i="10"/>
  <c r="J22" i="10"/>
  <c r="K22" i="10" s="1"/>
  <c r="I22" i="10"/>
  <c r="N21" i="10"/>
  <c r="K21" i="10"/>
  <c r="O21" i="10" s="1"/>
  <c r="J21" i="10"/>
  <c r="I21" i="10"/>
  <c r="N20" i="10"/>
  <c r="O20" i="10" s="1"/>
  <c r="J20" i="10"/>
  <c r="K20" i="10" s="1"/>
  <c r="I20" i="10"/>
  <c r="O19" i="10"/>
  <c r="N19" i="10"/>
  <c r="K19" i="10"/>
  <c r="J19" i="10"/>
  <c r="I19" i="10"/>
  <c r="N18" i="10"/>
  <c r="O18" i="10" s="1"/>
  <c r="J18" i="10"/>
  <c r="K18" i="10" s="1"/>
  <c r="I18" i="10"/>
  <c r="N16" i="10"/>
  <c r="K16" i="10"/>
  <c r="O16" i="10" s="1"/>
  <c r="I16" i="10"/>
  <c r="N15" i="10"/>
  <c r="K15" i="10"/>
  <c r="O15" i="10" s="1"/>
  <c r="J15" i="10"/>
  <c r="I15" i="10"/>
  <c r="N14" i="10"/>
  <c r="J14" i="10"/>
  <c r="K14" i="10" s="1"/>
  <c r="I14" i="10"/>
  <c r="N34" i="9"/>
  <c r="O34" i="9" s="1"/>
  <c r="I34" i="9"/>
  <c r="H34" i="9"/>
  <c r="K34" i="9" s="1"/>
  <c r="N33" i="9"/>
  <c r="O33" i="9" s="1"/>
  <c r="J33" i="9"/>
  <c r="H33" i="9"/>
  <c r="K33" i="9" s="1"/>
  <c r="O32" i="9"/>
  <c r="P32" i="9" s="1"/>
  <c r="N32" i="9"/>
  <c r="K32" i="9"/>
  <c r="J32" i="9"/>
  <c r="I32" i="9"/>
  <c r="N23" i="9"/>
  <c r="O23" i="9" s="1"/>
  <c r="J23" i="9"/>
  <c r="H23" i="9"/>
  <c r="I23" i="9" s="1"/>
  <c r="N22" i="9"/>
  <c r="O22" i="9" s="1"/>
  <c r="P22" i="9" s="1"/>
  <c r="K22" i="9"/>
  <c r="J22" i="9"/>
  <c r="I22" i="9"/>
  <c r="O21" i="9"/>
  <c r="P21" i="9" s="1"/>
  <c r="N21" i="9"/>
  <c r="J21" i="9"/>
  <c r="K21" i="9" s="1"/>
  <c r="I21" i="9"/>
  <c r="N20" i="9"/>
  <c r="O20" i="9" s="1"/>
  <c r="P20" i="9" s="1"/>
  <c r="K20" i="9"/>
  <c r="J20" i="9"/>
  <c r="I20" i="9"/>
  <c r="O19" i="9"/>
  <c r="P19" i="9" s="1"/>
  <c r="N19" i="9"/>
  <c r="J19" i="9"/>
  <c r="K19" i="9" s="1"/>
  <c r="I19" i="9"/>
  <c r="N18" i="9"/>
  <c r="O18" i="9" s="1"/>
  <c r="P18" i="9" s="1"/>
  <c r="K18" i="9"/>
  <c r="J18" i="9"/>
  <c r="I18" i="9"/>
  <c r="O16" i="9"/>
  <c r="P16" i="9" s="1"/>
  <c r="N16" i="9"/>
  <c r="K16" i="9"/>
  <c r="I16" i="9"/>
  <c r="N15" i="9"/>
  <c r="O15" i="9" s="1"/>
  <c r="P15" i="9" s="1"/>
  <c r="J15" i="9"/>
  <c r="K15" i="9" s="1"/>
  <c r="I15" i="9"/>
  <c r="N14" i="9"/>
  <c r="O14" i="9" s="1"/>
  <c r="J14" i="9"/>
  <c r="K14" i="9" s="1"/>
  <c r="I14" i="9"/>
  <c r="P6" i="9"/>
  <c r="J54" i="8"/>
  <c r="J53" i="8"/>
  <c r="J52" i="8"/>
  <c r="J51" i="8"/>
  <c r="J50" i="8"/>
  <c r="J49" i="8"/>
  <c r="J48" i="8"/>
  <c r="H46" i="8"/>
  <c r="H45" i="8"/>
  <c r="H44" i="8"/>
  <c r="H43" i="8"/>
  <c r="H42" i="8"/>
  <c r="H41" i="8"/>
  <c r="H40" i="8"/>
  <c r="F38" i="8"/>
  <c r="F37" i="8"/>
  <c r="F36" i="8"/>
  <c r="F35" i="8"/>
  <c r="F34" i="8"/>
  <c r="F33" i="8"/>
  <c r="F32" i="8"/>
  <c r="AD27" i="8"/>
  <c r="Z25" i="8"/>
  <c r="AB23" i="8"/>
  <c r="Z22" i="8"/>
  <c r="X21" i="8"/>
  <c r="V20" i="8"/>
  <c r="T19" i="8"/>
  <c r="R18" i="8"/>
  <c r="P17" i="8"/>
  <c r="N16" i="8"/>
  <c r="L15" i="8"/>
  <c r="J14" i="8"/>
  <c r="H13" i="8"/>
  <c r="F12" i="8"/>
  <c r="H56" i="7"/>
  <c r="H55" i="7" s="1"/>
  <c r="D7" i="1" s="1"/>
  <c r="G56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H46" i="7" s="1"/>
  <c r="G47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H27" i="7"/>
  <c r="G27" i="7"/>
  <c r="H26" i="7"/>
  <c r="H25" i="7"/>
  <c r="H24" i="7" s="1"/>
  <c r="G25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40" i="6"/>
  <c r="N33" i="5"/>
  <c r="O33" i="5" s="1"/>
  <c r="K33" i="5"/>
  <c r="H33" i="5"/>
  <c r="I33" i="5" s="1"/>
  <c r="N32" i="5"/>
  <c r="J32" i="5"/>
  <c r="I32" i="5"/>
  <c r="H32" i="5"/>
  <c r="K32" i="5" s="1"/>
  <c r="O32" i="5" s="1"/>
  <c r="N31" i="5"/>
  <c r="O31" i="5" s="1"/>
  <c r="K31" i="5"/>
  <c r="J31" i="5"/>
  <c r="I31" i="5"/>
  <c r="N22" i="5"/>
  <c r="J22" i="5"/>
  <c r="I22" i="5"/>
  <c r="H22" i="5"/>
  <c r="K22" i="5" s="1"/>
  <c r="O22" i="5" s="1"/>
  <c r="N21" i="5"/>
  <c r="O21" i="5" s="1"/>
  <c r="K21" i="5"/>
  <c r="J21" i="5"/>
  <c r="I21" i="5"/>
  <c r="N20" i="5"/>
  <c r="O20" i="5" s="1"/>
  <c r="K20" i="5"/>
  <c r="J20" i="5"/>
  <c r="I20" i="5"/>
  <c r="N19" i="5"/>
  <c r="J19" i="5"/>
  <c r="K19" i="5" s="1"/>
  <c r="O19" i="5" s="1"/>
  <c r="I19" i="5"/>
  <c r="N18" i="5"/>
  <c r="J18" i="5"/>
  <c r="K18" i="5" s="1"/>
  <c r="O18" i="5" s="1"/>
  <c r="I18" i="5"/>
  <c r="N16" i="5"/>
  <c r="O16" i="5" s="1"/>
  <c r="K16" i="5"/>
  <c r="I16" i="5"/>
  <c r="N15" i="5"/>
  <c r="O15" i="5" s="1"/>
  <c r="K15" i="5"/>
  <c r="J15" i="5"/>
  <c r="I15" i="5"/>
  <c r="N14" i="5"/>
  <c r="O14" i="5" s="1"/>
  <c r="K14" i="5"/>
  <c r="J14" i="5"/>
  <c r="I14" i="5"/>
  <c r="N33" i="4"/>
  <c r="O33" i="4" s="1"/>
  <c r="P33" i="4" s="1"/>
  <c r="K33" i="4"/>
  <c r="H33" i="4"/>
  <c r="I33" i="4" s="1"/>
  <c r="O32" i="4"/>
  <c r="N32" i="4"/>
  <c r="J32" i="4"/>
  <c r="I32" i="4"/>
  <c r="H32" i="4"/>
  <c r="K32" i="4" s="1"/>
  <c r="P32" i="4" s="1"/>
  <c r="O31" i="4"/>
  <c r="P31" i="4" s="1"/>
  <c r="P30" i="4" s="1"/>
  <c r="N31" i="4"/>
  <c r="J31" i="4"/>
  <c r="K31" i="4" s="1"/>
  <c r="I31" i="4"/>
  <c r="N22" i="4"/>
  <c r="O22" i="4" s="1"/>
  <c r="P22" i="4" s="1"/>
  <c r="J22" i="4"/>
  <c r="H22" i="4"/>
  <c r="K22" i="4" s="1"/>
  <c r="N21" i="4"/>
  <c r="O21" i="4" s="1"/>
  <c r="P21" i="4" s="1"/>
  <c r="K21" i="4"/>
  <c r="J21" i="4"/>
  <c r="I21" i="4"/>
  <c r="O20" i="4"/>
  <c r="N20" i="4"/>
  <c r="J20" i="4"/>
  <c r="K20" i="4" s="1"/>
  <c r="I20" i="4"/>
  <c r="N19" i="4"/>
  <c r="O19" i="4" s="1"/>
  <c r="P19" i="4" s="1"/>
  <c r="K19" i="4"/>
  <c r="J19" i="4"/>
  <c r="I19" i="4"/>
  <c r="O18" i="4"/>
  <c r="N18" i="4"/>
  <c r="J18" i="4"/>
  <c r="K18" i="4" s="1"/>
  <c r="I18" i="4"/>
  <c r="N16" i="4"/>
  <c r="O16" i="4" s="1"/>
  <c r="P16" i="4" s="1"/>
  <c r="K16" i="4"/>
  <c r="I16" i="4"/>
  <c r="N15" i="4"/>
  <c r="P6" i="4" s="1"/>
  <c r="K15" i="4"/>
  <c r="J15" i="4"/>
  <c r="I15" i="4"/>
  <c r="O14" i="4"/>
  <c r="N14" i="4"/>
  <c r="J14" i="4"/>
  <c r="K14" i="4" s="1"/>
  <c r="P14" i="4" s="1"/>
  <c r="I14" i="4"/>
  <c r="J39" i="3"/>
  <c r="J38" i="3"/>
  <c r="J37" i="3"/>
  <c r="J36" i="3"/>
  <c r="H34" i="3"/>
  <c r="H33" i="3"/>
  <c r="H32" i="3"/>
  <c r="H31" i="3"/>
  <c r="F29" i="3"/>
  <c r="F28" i="3"/>
  <c r="F27" i="3"/>
  <c r="F26" i="3"/>
  <c r="R21" i="3"/>
  <c r="N19" i="3"/>
  <c r="P17" i="3"/>
  <c r="N16" i="3"/>
  <c r="L15" i="3"/>
  <c r="J14" i="3"/>
  <c r="H13" i="3"/>
  <c r="F12" i="3"/>
  <c r="H41" i="2"/>
  <c r="H40" i="2" s="1"/>
  <c r="C7" i="1" s="1"/>
  <c r="G41" i="2"/>
  <c r="H38" i="2"/>
  <c r="G38" i="2"/>
  <c r="H37" i="2"/>
  <c r="G37" i="2"/>
  <c r="H36" i="2"/>
  <c r="G36" i="2"/>
  <c r="H35" i="2"/>
  <c r="H34" i="2" s="1"/>
  <c r="G35" i="2"/>
  <c r="H33" i="2"/>
  <c r="G33" i="2"/>
  <c r="H32" i="2"/>
  <c r="G32" i="2"/>
  <c r="H31" i="2"/>
  <c r="G31" i="2"/>
  <c r="H30" i="2"/>
  <c r="G30" i="2"/>
  <c r="H29" i="2"/>
  <c r="H28" i="2"/>
  <c r="G28" i="2"/>
  <c r="H27" i="2"/>
  <c r="G27" i="2"/>
  <c r="H26" i="2"/>
  <c r="G26" i="2"/>
  <c r="H25" i="2"/>
  <c r="G25" i="2"/>
  <c r="H24" i="2"/>
  <c r="H23" i="2" s="1"/>
  <c r="H21" i="2"/>
  <c r="G21" i="2"/>
  <c r="H20" i="2"/>
  <c r="H19" i="2"/>
  <c r="G19" i="2"/>
  <c r="H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H10" i="2" s="1"/>
  <c r="I33" i="3" l="1"/>
  <c r="K39" i="3"/>
  <c r="K37" i="3"/>
  <c r="I34" i="3"/>
  <c r="I32" i="3"/>
  <c r="G29" i="3"/>
  <c r="G27" i="3"/>
  <c r="H43" i="2"/>
  <c r="G43" i="2" s="1"/>
  <c r="K36" i="3"/>
  <c r="I31" i="3"/>
  <c r="G26" i="3"/>
  <c r="K38" i="3"/>
  <c r="G28" i="3"/>
  <c r="C6" i="1"/>
  <c r="O16" i="3"/>
  <c r="S21" i="3"/>
  <c r="Q17" i="3"/>
  <c r="M15" i="3"/>
  <c r="I13" i="3"/>
  <c r="C5" i="1"/>
  <c r="C8" i="1" s="1"/>
  <c r="G12" i="3"/>
  <c r="O19" i="3"/>
  <c r="K14" i="3"/>
  <c r="H29" i="7"/>
  <c r="O14" i="10"/>
  <c r="P18" i="4"/>
  <c r="P20" i="4"/>
  <c r="O30" i="5"/>
  <c r="G33" i="8"/>
  <c r="G37" i="8"/>
  <c r="I46" i="8"/>
  <c r="K51" i="8"/>
  <c r="P34" i="9"/>
  <c r="O22" i="10"/>
  <c r="G35" i="8"/>
  <c r="I44" i="8"/>
  <c r="K53" i="8"/>
  <c r="P31" i="9"/>
  <c r="P12" i="4"/>
  <c r="O12" i="5"/>
  <c r="P14" i="9"/>
  <c r="H10" i="7"/>
  <c r="Q17" i="8" s="1"/>
  <c r="P33" i="9"/>
  <c r="I11" i="1"/>
  <c r="O15" i="4"/>
  <c r="P15" i="4" s="1"/>
  <c r="I22" i="4"/>
  <c r="K23" i="9"/>
  <c r="P23" i="9" s="1"/>
  <c r="I33" i="9"/>
  <c r="K23" i="10"/>
  <c r="O23" i="10" s="1"/>
  <c r="K33" i="10"/>
  <c r="O33" i="10" s="1"/>
  <c r="O31" i="10" s="1"/>
  <c r="Y21" i="8" l="1"/>
  <c r="P12" i="9"/>
  <c r="I13" i="8"/>
  <c r="AC23" i="8"/>
  <c r="K54" i="8"/>
  <c r="K52" i="8"/>
  <c r="K50" i="8"/>
  <c r="K48" i="8"/>
  <c r="I45" i="8"/>
  <c r="I43" i="8"/>
  <c r="I41" i="8"/>
  <c r="G38" i="8"/>
  <c r="G36" i="8"/>
  <c r="G34" i="8"/>
  <c r="G32" i="8"/>
  <c r="H58" i="7"/>
  <c r="G58" i="7" s="1"/>
  <c r="D6" i="1"/>
  <c r="AA25" i="8"/>
  <c r="AA22" i="8"/>
  <c r="W20" i="8"/>
  <c r="S18" i="8"/>
  <c r="O16" i="8"/>
  <c r="K14" i="8"/>
  <c r="G12" i="8"/>
  <c r="D5" i="1"/>
  <c r="D8" i="1" s="1"/>
  <c r="O12" i="10"/>
  <c r="AE27" i="8"/>
  <c r="O25" i="5"/>
  <c r="O24" i="5" s="1"/>
  <c r="O36" i="5" s="1"/>
  <c r="O35" i="5" s="1"/>
  <c r="O28" i="5"/>
  <c r="O27" i="5" s="1"/>
  <c r="I42" i="8"/>
  <c r="U19" i="8"/>
  <c r="K49" i="8"/>
  <c r="P28" i="4"/>
  <c r="P27" i="4" s="1"/>
  <c r="P25" i="4"/>
  <c r="P24" i="4" s="1"/>
  <c r="M15" i="8"/>
  <c r="C10" i="1"/>
  <c r="C11" i="1" s="1"/>
  <c r="I40" i="8"/>
  <c r="P36" i="4" l="1"/>
  <c r="P35" i="4" s="1"/>
  <c r="P39" i="4" s="1"/>
  <c r="P38" i="4" s="1"/>
  <c r="P11" i="4" s="1"/>
  <c r="O29" i="10"/>
  <c r="O28" i="10" s="1"/>
  <c r="O26" i="10"/>
  <c r="O25" i="10" s="1"/>
  <c r="O39" i="5"/>
  <c r="O38" i="5" s="1"/>
  <c r="O11" i="5" s="1"/>
  <c r="P26" i="9"/>
  <c r="P25" i="9" s="1"/>
  <c r="P29" i="9"/>
  <c r="P28" i="9" s="1"/>
  <c r="O37" i="10" l="1"/>
  <c r="O36" i="10" s="1"/>
  <c r="O40" i="10"/>
  <c r="O39" i="10" s="1"/>
  <c r="O11" i="10" s="1"/>
  <c r="P37" i="9"/>
  <c r="P36" i="9" s="1"/>
  <c r="P40" i="9"/>
  <c r="P39" i="9" s="1"/>
  <c r="P11" i="9" s="1"/>
  <c r="P7" i="4"/>
  <c r="P7" i="9" l="1"/>
</calcChain>
</file>

<file path=xl/sharedStrings.xml><?xml version="1.0" encoding="utf-8"?>
<sst xmlns="http://schemas.openxmlformats.org/spreadsheetml/2006/main" count="1592" uniqueCount="406">
  <si>
    <t>TABELA A SER INSERIDA NO MODELO Nº 19</t>
  </si>
  <si>
    <t>Tabela Referência - Valor Máximo da licitação</t>
  </si>
  <si>
    <t>Descrição</t>
  </si>
  <si>
    <t>Av. das Américas</t>
  </si>
  <si>
    <t>Av. das Torres</t>
  </si>
  <si>
    <t>Preço Total</t>
  </si>
  <si>
    <t>Relatórios de Andamento</t>
  </si>
  <si>
    <t>Relatórios de Revisão de Projetos</t>
  </si>
  <si>
    <t>Ensaios</t>
  </si>
  <si>
    <t>Total</t>
  </si>
  <si>
    <t>Valor Proposto:</t>
  </si>
  <si>
    <t>Valor Máximo da contratação:</t>
  </si>
  <si>
    <t>Desconto Total:</t>
  </si>
  <si>
    <t>AV. DAS AMÉRICAS</t>
  </si>
  <si>
    <t>PLANILHA A SER APRESENTADA</t>
  </si>
  <si>
    <r>
      <t xml:space="preserve">PLANILHA DE SERVIÇOS </t>
    </r>
    <r>
      <rPr>
        <sz val="12"/>
        <color theme="1"/>
        <rFont val="Arial"/>
        <family val="2"/>
      </rPr>
      <t>(Modelo nº 03)</t>
    </r>
  </si>
  <si>
    <t>MODELO Nº 03</t>
  </si>
  <si>
    <t>Proponente:</t>
  </si>
  <si>
    <t>Endereço:</t>
  </si>
  <si>
    <t>CNPJ:</t>
  </si>
  <si>
    <t xml:space="preserve">Data da Proposta: </t>
  </si>
  <si>
    <t>ITEM</t>
  </si>
  <si>
    <t>DESCRIÇÃO</t>
  </si>
  <si>
    <t>UNID</t>
  </si>
  <si>
    <t>QTD</t>
  </si>
  <si>
    <t>UNIT. PROPOSTO (R$)</t>
  </si>
  <si>
    <t>DESCONTO</t>
  </si>
  <si>
    <t>PREÇO TOTAL</t>
  </si>
  <si>
    <t>RELATÓRIOS DE ANDAMENTO DE OBRA</t>
  </si>
  <si>
    <t>1.1</t>
  </si>
  <si>
    <t>RELATÓRIOS DE ANDAMENTO (RA)</t>
  </si>
  <si>
    <t>1.1.1</t>
  </si>
  <si>
    <t>Relatório de Andamento 1</t>
  </si>
  <si>
    <t>Unid.</t>
  </si>
  <si>
    <t>1.1.2</t>
  </si>
  <si>
    <t>Relatório de Andamento 2</t>
  </si>
  <si>
    <t>1.1.3</t>
  </si>
  <si>
    <t>Relatório de Andamento 3</t>
  </si>
  <si>
    <t>1.1.4</t>
  </si>
  <si>
    <t>Relatório de Andamento 4</t>
  </si>
  <si>
    <t>1.1.5</t>
  </si>
  <si>
    <t>Relatório de Andamento 5</t>
  </si>
  <si>
    <t>1.1.6</t>
  </si>
  <si>
    <t>Relatório de Andamento 6</t>
  </si>
  <si>
    <t>1.2</t>
  </si>
  <si>
    <t>RELATÓRIO DE MEDIÇÃO FINAL (RMF)</t>
  </si>
  <si>
    <t>1.2.1</t>
  </si>
  <si>
    <t>Relatório de Vistoria para Recebimento e Medição Final</t>
  </si>
  <si>
    <t>1.3</t>
  </si>
  <si>
    <t>RELATÓRIO FINAL (RF)</t>
  </si>
  <si>
    <t>Relatório Final</t>
  </si>
  <si>
    <t>RELATÓRIOS DE REVISÃO DE PROJETOS</t>
  </si>
  <si>
    <t>2.1</t>
  </si>
  <si>
    <t>RELATÓRIO PRELIMINAR</t>
  </si>
  <si>
    <t>2.1.a</t>
  </si>
  <si>
    <t>Geometria e Terraplenagem</t>
  </si>
  <si>
    <t>vb</t>
  </si>
  <si>
    <t>2.1.b</t>
  </si>
  <si>
    <t xml:space="preserve">Paisagismo </t>
  </si>
  <si>
    <t>2.1.c</t>
  </si>
  <si>
    <t>Iluminação Pública e RDU</t>
  </si>
  <si>
    <t>2.1.d</t>
  </si>
  <si>
    <t>Sinalização Horizontal e Vertical</t>
  </si>
  <si>
    <t>2.2</t>
  </si>
  <si>
    <t>RELATÓRIO DE PROJETOS EXECUTIVOS PARA VALIDAÇÃO</t>
  </si>
  <si>
    <t>2.2.a</t>
  </si>
  <si>
    <t>2.2.b</t>
  </si>
  <si>
    <t>2.2.c</t>
  </si>
  <si>
    <t>2.2.d</t>
  </si>
  <si>
    <t>2.3</t>
  </si>
  <si>
    <t>RELATÓRIO DE PROJETOS EXECUTIVOS CONCLUSIVOS</t>
  </si>
  <si>
    <t>2.3.a</t>
  </si>
  <si>
    <t>2.3.b</t>
  </si>
  <si>
    <t>2.3.c</t>
  </si>
  <si>
    <t>2.3.d</t>
  </si>
  <si>
    <t>ENSAIOS</t>
  </si>
  <si>
    <t>3.1</t>
  </si>
  <si>
    <t>Realização de Ensaios</t>
  </si>
  <si>
    <t>TOTAL GERAL</t>
  </si>
  <si>
    <t>Representante legal da proponente</t>
  </si>
  <si>
    <r>
      <t xml:space="preserve">CRONOGRAMA FÍSICO FINANCEIRO </t>
    </r>
    <r>
      <rPr>
        <sz val="12"/>
        <color theme="1"/>
        <rFont val="Arial"/>
        <family val="2"/>
      </rPr>
      <t>(Modelo nº 10)</t>
    </r>
  </si>
  <si>
    <t>MODELO Nº 10</t>
  </si>
  <si>
    <t>MÊS 01</t>
  </si>
  <si>
    <t>MÊS 02</t>
  </si>
  <si>
    <t>MÊS 03</t>
  </si>
  <si>
    <t>MÊS 04</t>
  </si>
  <si>
    <t>MÊS 05</t>
  </si>
  <si>
    <t>MÊS 06</t>
  </si>
  <si>
    <t>MÊS 07</t>
  </si>
  <si>
    <t>DIA 15</t>
  </si>
  <si>
    <t>DIA 30</t>
  </si>
  <si>
    <t>DIA 45</t>
  </si>
  <si>
    <r>
      <t xml:space="preserve">PLANILHA DE COMPOSIÇÃO DE CUSTOS DOS RELATÓRIOS DE ANDAMENTO DE OBRA </t>
    </r>
    <r>
      <rPr>
        <sz val="12"/>
        <color theme="1"/>
        <rFont val="Arial"/>
        <family val="2"/>
      </rPr>
      <t>(Modelo nº 03)</t>
    </r>
  </si>
  <si>
    <t xml:space="preserve">Cliente: </t>
  </si>
  <si>
    <t>Coordenação da Região Metropolitana de Curitiba - COMEC</t>
  </si>
  <si>
    <t xml:space="preserve">Prazo de Execução da Obra: </t>
  </si>
  <si>
    <t>Trecho:</t>
  </si>
  <si>
    <t xml:space="preserve"> Av. das Américas - São José dos Pinhais / PR</t>
  </si>
  <si>
    <t>Prazo de Execução do Contrato de Fisc.:</t>
  </si>
  <si>
    <t xml:space="preserve">Extensão: </t>
  </si>
  <si>
    <t>3,40 km</t>
  </si>
  <si>
    <t>Desconto Médio:</t>
  </si>
  <si>
    <t xml:space="preserve">Data Base: </t>
  </si>
  <si>
    <t>DNIT Set./2019 e DAER-RS Maio/2019</t>
  </si>
  <si>
    <t>Item</t>
  </si>
  <si>
    <t>Código</t>
  </si>
  <si>
    <t>Referência</t>
  </si>
  <si>
    <t>Função</t>
  </si>
  <si>
    <t>Unidade</t>
  </si>
  <si>
    <t>Quantidade</t>
  </si>
  <si>
    <t>UNIT. REF. (R$)</t>
  </si>
  <si>
    <t>% Desconto</t>
  </si>
  <si>
    <t>Preço unitário (R$)</t>
  </si>
  <si>
    <t>Preço Total (R$)</t>
  </si>
  <si>
    <t>Qtd.</t>
  </si>
  <si>
    <t>Horas/ mês</t>
  </si>
  <si>
    <t>Nº meses</t>
  </si>
  <si>
    <t>SUPERVISÃO E FISCALIZAÇÃO</t>
  </si>
  <si>
    <t>PESSOAL</t>
  </si>
  <si>
    <t>ESCRITÓRIO</t>
  </si>
  <si>
    <t>NS003</t>
  </si>
  <si>
    <t>DNIT-PR</t>
  </si>
  <si>
    <t>ENGENHEIRO/PROFISSIONAL SÊNIOR</t>
  </si>
  <si>
    <t>Engenheiro Coordenador</t>
  </si>
  <si>
    <t>mês</t>
  </si>
  <si>
    <t>NT003</t>
  </si>
  <si>
    <t>TÉCNICO PLENO</t>
  </si>
  <si>
    <t>Auxiliar Escritório</t>
  </si>
  <si>
    <t>NS006</t>
  </si>
  <si>
    <t>ENGENHEIRO/PROFISSIONAL AUXILIAR</t>
  </si>
  <si>
    <t>Projetista</t>
  </si>
  <si>
    <t>OBRA / CAMPO</t>
  </si>
  <si>
    <t>Engenheiro Residente</t>
  </si>
  <si>
    <t>1.2.3</t>
  </si>
  <si>
    <t>Inspetor de Obra - GERAL</t>
  </si>
  <si>
    <t>1.2.4</t>
  </si>
  <si>
    <t>NT005</t>
  </si>
  <si>
    <t>TÉCNICO AUXILIAR</t>
  </si>
  <si>
    <t>Auxiliar de Campo</t>
  </si>
  <si>
    <t>1.2.5</t>
  </si>
  <si>
    <t>Topógrafo</t>
  </si>
  <si>
    <t>1.2.6</t>
  </si>
  <si>
    <t>Auxiliar de Topografia</t>
  </si>
  <si>
    <t>ENCARGOS SOCIAIS</t>
  </si>
  <si>
    <t>-</t>
  </si>
  <si>
    <t>Taxa de 84,04% sobre o Salário</t>
  </si>
  <si>
    <t>CUSTO ADMINISTRATIVO</t>
  </si>
  <si>
    <t>Taxa de 20,00% sobre o Salário</t>
  </si>
  <si>
    <t>VEÍCULOS, EQUIPAMENTOS, DIÁRIAS</t>
  </si>
  <si>
    <t>4.1</t>
  </si>
  <si>
    <t>VE001</t>
  </si>
  <si>
    <t>SEDAN - 71 A 115 CV</t>
  </si>
  <si>
    <t>Equipe Técnica</t>
  </si>
  <si>
    <t>Equipe Topografia</t>
  </si>
  <si>
    <t>4.3</t>
  </si>
  <si>
    <t>INSTRUMENTAL DE TOPOGRAFIA</t>
  </si>
  <si>
    <t>Topográfo</t>
  </si>
  <si>
    <t>REMUNERAÇÃO DA EMPRESA</t>
  </si>
  <si>
    <t>5.1</t>
  </si>
  <si>
    <t>Taxa de 12,00% sobre (1+2+3+4)</t>
  </si>
  <si>
    <t>DESPESAS FISCAIS/PIS/ISS/COFINS (SEM CSLL)</t>
  </si>
  <si>
    <t>6.1</t>
  </si>
  <si>
    <t>Taxa de 16,62% sobre (1+2+3+4+5)</t>
  </si>
  <si>
    <t>Obs.: Esta composição se refere apenas à equipe necessária para acompanhamento de obra e elaboração dos rel. de andamento. A composição da equipe para elaboração de projetos fica a critério da proponente, não sendo necessária a apresentação de planilha de composição.</t>
  </si>
  <si>
    <t>PLANILHA DE REFERÊNCIA</t>
  </si>
  <si>
    <t>PLANILHA DE COMPOSIÇÃO DE CUSTOS DOS RELATÓRIOS DE ANDAMENTO DE OBRA</t>
  </si>
  <si>
    <t>DNIT Junho/2019 e DAER-RS Maio/2019</t>
  </si>
  <si>
    <t>UNIT.(R$)</t>
  </si>
  <si>
    <t>Custo unitário (R$)</t>
  </si>
  <si>
    <t>Custo Total (R$)</t>
  </si>
  <si>
    <t>Compartilhado com Torres</t>
  </si>
  <si>
    <t>PLANILHA DE SERVIÇOS - VALOR MÁXIMO DA LICITAÇÃO</t>
  </si>
  <si>
    <t>CRONOGRAMA DE EXECUÇÃO</t>
  </si>
  <si>
    <t>PREÇO UNITÁRIO</t>
  </si>
  <si>
    <t>RELATÓRIOS DE ANDAMENTO</t>
  </si>
  <si>
    <t>2.1.e</t>
  </si>
  <si>
    <t>2.1.f</t>
  </si>
  <si>
    <t>2.2.e</t>
  </si>
  <si>
    <t>2.2.f</t>
  </si>
  <si>
    <t>2.3.e</t>
  </si>
  <si>
    <t>2.3.f</t>
  </si>
  <si>
    <t>AV. DAS TORRES</t>
  </si>
  <si>
    <t>1.1.7</t>
  </si>
  <si>
    <t>Relatório de Andamento 7</t>
  </si>
  <si>
    <t>1.1.8</t>
  </si>
  <si>
    <t>Relatório de Andamento 8</t>
  </si>
  <si>
    <t>1.1.9</t>
  </si>
  <si>
    <t>Relatório de Andamento 9</t>
  </si>
  <si>
    <t>1.1.10</t>
  </si>
  <si>
    <t>Relatório de Andamento 10</t>
  </si>
  <si>
    <t>1.1.11</t>
  </si>
  <si>
    <t>Relatório de Andamento 11</t>
  </si>
  <si>
    <t>1.1.12</t>
  </si>
  <si>
    <t>Relatório de Andamento 12</t>
  </si>
  <si>
    <t>Drenagem</t>
  </si>
  <si>
    <t>Pavimentação</t>
  </si>
  <si>
    <t>2.1.g</t>
  </si>
  <si>
    <t>Obras Complementares</t>
  </si>
  <si>
    <t>2.2.g</t>
  </si>
  <si>
    <t>2.3.g</t>
  </si>
  <si>
    <t>MÊS 08</t>
  </si>
  <si>
    <t>MÊS 09</t>
  </si>
  <si>
    <t>MÊS 10</t>
  </si>
  <si>
    <t>MÊS 11</t>
  </si>
  <si>
    <t>MÊS 12</t>
  </si>
  <si>
    <t>MÊS 13</t>
  </si>
  <si>
    <t>DIA 20</t>
  </si>
  <si>
    <t>DIA 40</t>
  </si>
  <si>
    <t>DIA 60</t>
  </si>
  <si>
    <t>Av. das Torres - São José dos Pinhais / PR</t>
  </si>
  <si>
    <t>9,34 km</t>
  </si>
  <si>
    <t>DNIT Set/2019 e DAER-RS Maio/2019</t>
  </si>
  <si>
    <t>Inspetor de Obra - OAE</t>
  </si>
  <si>
    <t>Compartilhado com Américas</t>
  </si>
  <si>
    <t>AV. DAS TORRES E AV. DAS AMÉRICAS</t>
  </si>
  <si>
    <t>91,54%</t>
  </si>
  <si>
    <t>CUSTOS ADMINISTRATIVOS</t>
  </si>
  <si>
    <t>12,00%</t>
  </si>
  <si>
    <t>DESPESAS FISCAIS</t>
  </si>
  <si>
    <t>12,68%</t>
  </si>
  <si>
    <t>Fonte: DAER - RS data-base: MAIO/19</t>
  </si>
  <si>
    <t>Preço Unit. REF.</t>
  </si>
  <si>
    <t>Preço Unit. PROPOSTO</t>
  </si>
  <si>
    <t>Observações</t>
  </si>
  <si>
    <t>SONDAGEM</t>
  </si>
  <si>
    <t>Sondagem Manual e Mista em Solo / Alteração de Rocha</t>
  </si>
  <si>
    <t>m</t>
  </si>
  <si>
    <t>3.2</t>
  </si>
  <si>
    <t>Sondagem com Retroescavadeira</t>
  </si>
  <si>
    <t>3.3</t>
  </si>
  <si>
    <t>Sondagem a Percussão (SPT) com Lavagem</t>
  </si>
  <si>
    <t>3.4</t>
  </si>
  <si>
    <t>Sondagem a Percussão (SPT) com Amostragem Contínua</t>
  </si>
  <si>
    <t>3.5</t>
  </si>
  <si>
    <t>Sondagem Rotativa em Rocha Alterada d A (AWG)</t>
  </si>
  <si>
    <t>3.6</t>
  </si>
  <si>
    <t>Sondagem Rotativa em Rocha Alterada d B (BWG)</t>
  </si>
  <si>
    <t>3.7</t>
  </si>
  <si>
    <t>Sondagem Rotativa em Rocha Vulcânica d A (AWG)</t>
  </si>
  <si>
    <t>3.8</t>
  </si>
  <si>
    <t>Sondagem Rotativa em Rocha Vulcânica d B (BWG)</t>
  </si>
  <si>
    <t>3.9</t>
  </si>
  <si>
    <t>Sondagem Rotativa em Rocha Vulcânica d N (NWG)</t>
  </si>
  <si>
    <t>3.10</t>
  </si>
  <si>
    <t>Sondagem Rotativa em Rocha Plutônica d A (AWG)</t>
  </si>
  <si>
    <t>3.11</t>
  </si>
  <si>
    <t>Sondagem Rotativa em Rocha Plutônica d B (BWG)</t>
  </si>
  <si>
    <t>3.12</t>
  </si>
  <si>
    <t>Sondagem Rotativa em Rocha Sedimentar d A (AWG)</t>
  </si>
  <si>
    <t>3.13</t>
  </si>
  <si>
    <t>Sondagem Rotativa em Rocha Sedimentar d B (BWG)</t>
  </si>
  <si>
    <t>3.14</t>
  </si>
  <si>
    <t>Sondagem Rotativa em Cascalho d A (AWG)</t>
  </si>
  <si>
    <t>3.15</t>
  </si>
  <si>
    <t>Sondagem Rotativa em Cascalho d B (BWG)</t>
  </si>
  <si>
    <t>3.16</t>
  </si>
  <si>
    <t>Sondagem com Instalação de Piezômetros</t>
  </si>
  <si>
    <t>3.17</t>
  </si>
  <si>
    <t>Leitura de Piezômetro / Aferição Nível D'água</t>
  </si>
  <si>
    <t>3.18</t>
  </si>
  <si>
    <t>Mobilização de Equipamentos Sondagem Rotativa e Percussão</t>
  </si>
  <si>
    <t>un</t>
  </si>
  <si>
    <t>3.19</t>
  </si>
  <si>
    <t>Mobilização de Equipamentos Sondagem CPTU</t>
  </si>
  <si>
    <t>3.20</t>
  </si>
  <si>
    <t>Mobilização  de  Equipamentos  Sondagem  Rotativa  e  Percussão  -  Região
Metropolitana de Porto Alegre</t>
  </si>
  <si>
    <t>3.21</t>
  </si>
  <si>
    <t>Mobilização  de  Equipamentos  Sondagem  CPTU  -  Região  Metropolitana  de
Porto Alegre</t>
  </si>
  <si>
    <t>3.22</t>
  </si>
  <si>
    <t>Instalação de Equipamentos Sondagem Rotativa e/ou Percussão e/ou CPTU
- por Furo</t>
  </si>
  <si>
    <t>3.23</t>
  </si>
  <si>
    <t>Coleta de Amostra com Amostrador Tipo Shelby</t>
  </si>
  <si>
    <t>ens</t>
  </si>
  <si>
    <t>3.24</t>
  </si>
  <si>
    <t>Vane Test (Cisalhamento p/Torção) - in situ, exclusive Sondagem SPT</t>
  </si>
  <si>
    <t>3.25</t>
  </si>
  <si>
    <t>Instalação  do  Flutuante  no  Furo  com  as  seguintes  características:  3  furos,
profundidade lâmina d'água até 15m e largura do rio até 10m</t>
  </si>
  <si>
    <t>3.26</t>
  </si>
  <si>
    <t>Sondagem CPTU</t>
  </si>
  <si>
    <t>3.27</t>
  </si>
  <si>
    <t>Ensaio de Dissipação</t>
  </si>
  <si>
    <t>ENSAIOS DE SOLO</t>
  </si>
  <si>
    <t>Granulometria por Peneiramento</t>
  </si>
  <si>
    <t>5.2</t>
  </si>
  <si>
    <t>Granulometria por Sedimentação</t>
  </si>
  <si>
    <t>5.3</t>
  </si>
  <si>
    <t>Limite de Liquidez</t>
  </si>
  <si>
    <t>5.4</t>
  </si>
  <si>
    <t>Limite de Plasticidade</t>
  </si>
  <si>
    <t>5.5</t>
  </si>
  <si>
    <t>Compactação Proctor Normal com Reuso Material (6 pontos)</t>
  </si>
  <si>
    <t>5.6</t>
  </si>
  <si>
    <t>Compactação Proctor Intermediário com Reuso Material (6 pontos)</t>
  </si>
  <si>
    <t>5.7</t>
  </si>
  <si>
    <t>Compactação Proctor Modificado com Reuso Material  (6 pontos)</t>
  </si>
  <si>
    <t>5.8</t>
  </si>
  <si>
    <t>ISC na Energia Normal (1 ponto)</t>
  </si>
  <si>
    <t>5.9</t>
  </si>
  <si>
    <t>ISC na Energia Intermediária (1 ponto)</t>
  </si>
  <si>
    <t>5.10</t>
  </si>
  <si>
    <t>ISC na Energia Modificada (1 ponto)</t>
  </si>
  <si>
    <t>5.11</t>
  </si>
  <si>
    <t>Compactação e ISC na Energia Normal (6 pontos)</t>
  </si>
  <si>
    <t>5.12</t>
  </si>
  <si>
    <t>Compactação e ISC na Energia Intermediária (6 pontos)</t>
  </si>
  <si>
    <t>5.13</t>
  </si>
  <si>
    <t>Compactação e ISC na Energia Modificada (6 pontos)</t>
  </si>
  <si>
    <t>5.14</t>
  </si>
  <si>
    <t>Resiliência em Solos</t>
  </si>
  <si>
    <t>5.15</t>
  </si>
  <si>
    <t>Massa Específica Real dos Grãos</t>
  </si>
  <si>
    <t>5.16</t>
  </si>
  <si>
    <t>Adensamento Vertical</t>
  </si>
  <si>
    <t>ENSAIOS DE AGREGADO</t>
  </si>
  <si>
    <t>Equivalente de Areia (solos ou agregados miúdos)</t>
  </si>
  <si>
    <t>6.2</t>
  </si>
  <si>
    <t>Abrasão Los Ângeles</t>
  </si>
  <si>
    <t>6.3</t>
  </si>
  <si>
    <t>Sanidade (Soundness Test com 5 Ciclos)</t>
  </si>
  <si>
    <t>6.4</t>
  </si>
  <si>
    <t>Adesividade a Ligantes Betuminosos(Método DAER)</t>
  </si>
  <si>
    <t>6.5</t>
  </si>
  <si>
    <t>Lâminas Petrográficas - confecção e análise</t>
  </si>
  <si>
    <t>6.6</t>
  </si>
  <si>
    <t>Peso Específico de Rocha (real e aparente)</t>
  </si>
  <si>
    <t>6.7</t>
  </si>
  <si>
    <t>Absorção D'água em Rocha  ou em Agregado</t>
  </si>
  <si>
    <t>ENSAIOS DE MATERIAIS BETUMINOSOS</t>
  </si>
  <si>
    <t>7.1</t>
  </si>
  <si>
    <t>Extração de Corpo de Prova de Concreto Asfáltico</t>
  </si>
  <si>
    <t>7.2</t>
  </si>
  <si>
    <t>Resiliência em Materiais Betuminosos</t>
  </si>
  <si>
    <t>7.3</t>
  </si>
  <si>
    <t>Resist. a Tração p/Compressão Diametral em Corpos Prova CBUQ</t>
  </si>
  <si>
    <t>7.4</t>
  </si>
  <si>
    <t>Teor de Betume</t>
  </si>
  <si>
    <t>ENSAIOS DE PISTA</t>
  </si>
  <si>
    <t>8.1</t>
  </si>
  <si>
    <t>Densidade de Campo - Cone de Areia</t>
  </si>
  <si>
    <t>8.2</t>
  </si>
  <si>
    <t>Densidade de Campo - Cilindro Cortante</t>
  </si>
  <si>
    <t>8.3</t>
  </si>
  <si>
    <t>Umidade in Situ</t>
  </si>
  <si>
    <t>DOSAGEM E PROJETOS DE MISTURAS</t>
  </si>
  <si>
    <t>9.1</t>
  </si>
  <si>
    <t>Estudo de Solo Cimento(4 teores c/3 corpos de prova p/teor)</t>
  </si>
  <si>
    <t>est</t>
  </si>
  <si>
    <t>9.2</t>
  </si>
  <si>
    <t>Estudo Solo Melhorado c/Cimento (4 teores c/3 corpos prova p/teor)</t>
  </si>
  <si>
    <t>AVALIAÇÃO DE PAVIMENTOS</t>
  </si>
  <si>
    <t>10.1</t>
  </si>
  <si>
    <t>Levantamento Deflectométrico com FWD - Falling Weight Deflectometer - espaç. De 40m entre as estações de trabalho</t>
  </si>
  <si>
    <t>km.faixa</t>
  </si>
  <si>
    <t>PU * Kz</t>
  </si>
  <si>
    <t>10.2</t>
  </si>
  <si>
    <t>Levantamento Deflectométrico com FWD - Falling Weight Deflectometer - espaç. De 200m entre as estações de trabalho</t>
  </si>
  <si>
    <t>10.3</t>
  </si>
  <si>
    <t>Levantamento Deflectométrico com FWD - Falling Weight Deflectometer - espaç. De 500m entre as estações de trabalho</t>
  </si>
  <si>
    <t>10.4</t>
  </si>
  <si>
    <t>Avaliação de Irregularidade com Perfilômetro de Pavimento à Laser (barra c/3 laser)</t>
  </si>
  <si>
    <t>10.5.1</t>
  </si>
  <si>
    <t>Avaliação de Irregularidade com Perfilômetro de Pavimento à Laser (barra c/5 laser) para trilha de roda</t>
  </si>
  <si>
    <t>10.5.2</t>
  </si>
  <si>
    <t>Avaliação de Irregularidade com Perfilômetro de Pavimento à Laser (barra c/5 laser) para medir duas trilhas de rodas simultaneamente</t>
  </si>
  <si>
    <t>10.6</t>
  </si>
  <si>
    <t>Avaliação de Irregularidade com Equipamento tipo Resposta - com aquisição automática de dados</t>
  </si>
  <si>
    <t>10.7</t>
  </si>
  <si>
    <t>Avaliação de Defeitos de Pavimento com Aparelho VIZIROAD</t>
  </si>
  <si>
    <t>km.pista</t>
  </si>
  <si>
    <t>10.8</t>
  </si>
  <si>
    <t>Inventário de Superfície - VIZIR</t>
  </si>
  <si>
    <t>10.9</t>
  </si>
  <si>
    <t>Viga Benkelman - Levantamento por pista de 20 em 20m alterando a faixa</t>
  </si>
  <si>
    <t>PU * Kz * Kext</t>
  </si>
  <si>
    <t>10.10</t>
  </si>
  <si>
    <t>Inventário de Superfície  - L.V.C - Levantamento Visual Contínuo</t>
  </si>
  <si>
    <t>10.11</t>
  </si>
  <si>
    <t>Inventário de Superfície - DNIT PRO - 06/2004</t>
  </si>
  <si>
    <t>10.12</t>
  </si>
  <si>
    <t>Avaliação de Rugosidade com Rugosímetro Merlin</t>
  </si>
  <si>
    <t>PU</t>
  </si>
  <si>
    <t>ENSAIOS DE ESTABILIDADE DE TALUDES</t>
  </si>
  <si>
    <t>12.1</t>
  </si>
  <si>
    <t>Cisalhamento Direto (p/ 3 corpos de prova)</t>
  </si>
  <si>
    <t>12.2</t>
  </si>
  <si>
    <t>Triaxial Lento (CD) p/ (3 corpos de prova)</t>
  </si>
  <si>
    <t>12.3</t>
  </si>
  <si>
    <t>Permeabilidade a Carga Constante, com Permeâmetro</t>
  </si>
  <si>
    <t>12.4</t>
  </si>
  <si>
    <t>Avaliação e Análise Geotécnica de Taludes Instáveis</t>
  </si>
  <si>
    <t>Fonte: Cotação MAIO/19</t>
  </si>
  <si>
    <t>a</t>
  </si>
  <si>
    <t>ENSAIOS EM ESTACAS</t>
  </si>
  <si>
    <t>a.1</t>
  </si>
  <si>
    <t>PIT - Ensaio de Integridade (inclusive mob./desmob.)</t>
  </si>
  <si>
    <t>diária</t>
  </si>
  <si>
    <t>Ensaio para até 40 estacas</t>
  </si>
  <si>
    <t>LEGENDA</t>
  </si>
  <si>
    <t>Kz</t>
  </si>
  <si>
    <t>Kapa de Zona</t>
  </si>
  <si>
    <t>Kext</t>
  </si>
  <si>
    <t>Kapa de Extensão</t>
  </si>
  <si>
    <t>ext</t>
  </si>
  <si>
    <t>Extensão do Trecho</t>
  </si>
  <si>
    <t>Preço Unitário</t>
  </si>
  <si>
    <r>
      <t xml:space="preserve">PLANILHA DE ENSAIOS </t>
    </r>
    <r>
      <rPr>
        <sz val="12"/>
        <color theme="1"/>
        <rFont val="Arial"/>
        <family val="2"/>
      </rPr>
      <t>(Modelo nº 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</si>
</sst>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General\ &quot;meses&quot;"/>
    <numFmt numFmtId="165" formatCode="_-[$R$-416]\ * #,##0.00_-;\-[$R$-416]\ * #,##0.00_-;_-[$R$-416]\ * &quot;-&quot;??_-;_-@_-"/>
    <numFmt numFmtId="166" formatCode="0\ &quot;meses&quot;"/>
    <numFmt numFmtId="167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Arial Black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0"/>
      <color theme="1"/>
      <name val="Arial"/>
      <family val="2"/>
    </font>
    <font>
      <b/>
      <sz val="10"/>
      <color theme="0" tint="-0.14999847407452621"/>
      <name val="Arial"/>
      <family val="2"/>
    </font>
    <font>
      <sz val="8"/>
      <color theme="1" tint="0.499984740745262"/>
      <name val="Arial"/>
      <family val="2"/>
    </font>
    <font>
      <sz val="8"/>
      <color theme="0" tint="-0.14999847407452621"/>
      <name val="Arial"/>
      <family val="2"/>
    </font>
    <font>
      <b/>
      <sz val="10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 tint="0.499984740745262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i/>
      <sz val="10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4"/>
      <name val="Arial"/>
      <family val="2"/>
    </font>
    <font>
      <i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color theme="1" tint="0.49998474074526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</cellStyleXfs>
  <cellXfs count="245">
    <xf numFmtId="0" fontId="0" fillId="0" borderId="0" xfId="0"/>
    <xf numFmtId="9" fontId="2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4" fontId="8" fillId="0" borderId="2" xfId="2" applyFont="1" applyBorder="1" applyAlignment="1">
      <alignment horizontal="center" vertical="center"/>
    </xf>
    <xf numFmtId="44" fontId="9" fillId="0" borderId="2" xfId="2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4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0" borderId="1" xfId="2" applyFont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8" fillId="2" borderId="1" xfId="2" applyFont="1" applyFill="1" applyBorder="1" applyAlignment="1">
      <alignment horizontal="center" vertical="center"/>
    </xf>
    <xf numFmtId="44" fontId="9" fillId="2" borderId="1" xfId="2" applyFont="1" applyFill="1" applyBorder="1" applyAlignment="1">
      <alignment horizontal="center" vertical="center"/>
    </xf>
    <xf numFmtId="10" fontId="10" fillId="0" borderId="0" xfId="3" applyNumberFormat="1" applyFont="1" applyAlignment="1">
      <alignment vertical="center"/>
    </xf>
    <xf numFmtId="10" fontId="10" fillId="0" borderId="0" xfId="3" applyNumberFormat="1" applyFont="1" applyAlignment="1">
      <alignment horizontal="center" vertical="center"/>
    </xf>
    <xf numFmtId="10" fontId="11" fillId="0" borderId="0" xfId="3" applyNumberFormat="1" applyFont="1" applyAlignment="1">
      <alignment horizontal="right" vertical="center"/>
    </xf>
    <xf numFmtId="10" fontId="11" fillId="0" borderId="0" xfId="3" applyNumberFormat="1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44" fontId="12" fillId="3" borderId="4" xfId="2" applyFont="1" applyFill="1" applyBorder="1" applyAlignment="1">
      <alignment vertical="center"/>
    </xf>
    <xf numFmtId="44" fontId="6" fillId="0" borderId="0" xfId="2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12" fillId="3" borderId="4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9" fontId="10" fillId="0" borderId="0" xfId="3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9" fontId="6" fillId="0" borderId="0" xfId="3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9" fontId="10" fillId="0" borderId="0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16" fillId="0" borderId="0" xfId="3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 indent="1"/>
    </xf>
    <xf numFmtId="0" fontId="17" fillId="4" borderId="7" xfId="0" applyFont="1" applyFill="1" applyBorder="1" applyAlignment="1">
      <alignment horizontal="center" vertical="center"/>
    </xf>
    <xf numFmtId="44" fontId="17" fillId="4" borderId="7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 vertical="center"/>
    </xf>
    <xf numFmtId="9" fontId="18" fillId="3" borderId="7" xfId="3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0" fontId="6" fillId="0" borderId="1" xfId="3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9" fontId="0" fillId="0" borderId="0" xfId="3" applyFont="1"/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center" vertical="center" wrapText="1"/>
    </xf>
    <xf numFmtId="9" fontId="17" fillId="4" borderId="7" xfId="3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/>
    </xf>
    <xf numFmtId="10" fontId="8" fillId="2" borderId="1" xfId="3" applyNumberFormat="1" applyFont="1" applyFill="1" applyBorder="1" applyAlignment="1">
      <alignment horizontal="center" vertical="center"/>
    </xf>
    <xf numFmtId="44" fontId="8" fillId="2" borderId="8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9" fontId="20" fillId="0" borderId="0" xfId="3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9" fontId="19" fillId="0" borderId="0" xfId="3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44" fontId="6" fillId="0" borderId="0" xfId="2" applyFont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0" fontId="21" fillId="0" borderId="0" xfId="3" applyNumberFormat="1" applyFont="1" applyFill="1" applyBorder="1" applyAlignment="1">
      <alignment horizontal="center" vertical="center"/>
    </xf>
    <xf numFmtId="10" fontId="19" fillId="0" borderId="0" xfId="3" applyNumberFormat="1" applyFont="1" applyBorder="1" applyAlignment="1">
      <alignment horizontal="center" vertical="center"/>
    </xf>
    <xf numFmtId="10" fontId="22" fillId="0" borderId="0" xfId="3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" fontId="8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4" fontId="6" fillId="0" borderId="6" xfId="2" applyFont="1" applyBorder="1" applyAlignment="1">
      <alignment vertical="center"/>
    </xf>
    <xf numFmtId="10" fontId="6" fillId="0" borderId="6" xfId="3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left" vertical="center" indent="1"/>
    </xf>
    <xf numFmtId="0" fontId="17" fillId="6" borderId="7" xfId="0" applyFont="1" applyFill="1" applyBorder="1" applyAlignment="1">
      <alignment vertical="center"/>
    </xf>
    <xf numFmtId="44" fontId="17" fillId="6" borderId="8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4" fontId="6" fillId="0" borderId="1" xfId="2" applyFont="1" applyBorder="1" applyAlignment="1">
      <alignment vertical="center"/>
    </xf>
    <xf numFmtId="44" fontId="6" fillId="5" borderId="1" xfId="2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0" fontId="6" fillId="0" borderId="0" xfId="3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vertical="center"/>
    </xf>
    <xf numFmtId="9" fontId="6" fillId="0" borderId="0" xfId="3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44" fontId="19" fillId="0" borderId="0" xfId="2" applyFont="1" applyFill="1" applyBorder="1" applyAlignment="1">
      <alignment vertical="center"/>
    </xf>
    <xf numFmtId="10" fontId="19" fillId="0" borderId="0" xfId="3" applyNumberFormat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right" vertical="center"/>
    </xf>
    <xf numFmtId="2" fontId="19" fillId="0" borderId="0" xfId="0" applyNumberFormat="1" applyFont="1" applyBorder="1" applyAlignment="1">
      <alignment horizontal="center" vertical="center"/>
    </xf>
    <xf numFmtId="44" fontId="19" fillId="0" borderId="0" xfId="2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4" fontId="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top"/>
    </xf>
    <xf numFmtId="0" fontId="25" fillId="0" borderId="0" xfId="0" applyFont="1" applyFill="1" applyBorder="1" applyAlignment="1">
      <alignment horizontal="center" vertical="center"/>
    </xf>
    <xf numFmtId="10" fontId="6" fillId="0" borderId="1" xfId="3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0" fillId="0" borderId="10" xfId="0" applyBorder="1"/>
    <xf numFmtId="0" fontId="8" fillId="0" borderId="10" xfId="0" applyFont="1" applyFill="1" applyBorder="1" applyAlignment="1">
      <alignment vertical="center"/>
    </xf>
    <xf numFmtId="9" fontId="17" fillId="4" borderId="9" xfId="3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top"/>
    </xf>
    <xf numFmtId="10" fontId="15" fillId="0" borderId="0" xfId="3" applyNumberFormat="1" applyFont="1" applyBorder="1" applyAlignment="1">
      <alignment horizontal="center" vertical="top"/>
    </xf>
    <xf numFmtId="10" fontId="6" fillId="0" borderId="6" xfId="3" applyNumberFormat="1" applyFont="1" applyBorder="1" applyAlignment="1">
      <alignment vertical="center"/>
    </xf>
    <xf numFmtId="10" fontId="6" fillId="0" borderId="7" xfId="3" applyNumberFormat="1" applyFont="1" applyBorder="1" applyAlignment="1">
      <alignment vertical="center"/>
    </xf>
    <xf numFmtId="10" fontId="8" fillId="2" borderId="1" xfId="3" applyNumberFormat="1" applyFont="1" applyFill="1" applyBorder="1" applyAlignment="1">
      <alignment horizontal="center" vertical="center" wrapText="1"/>
    </xf>
    <xf numFmtId="10" fontId="17" fillId="4" borderId="7" xfId="3" applyNumberFormat="1" applyFont="1" applyFill="1" applyBorder="1" applyAlignment="1">
      <alignment horizontal="center" vertical="center"/>
    </xf>
    <xf numFmtId="10" fontId="8" fillId="3" borderId="7" xfId="3" applyNumberFormat="1" applyFont="1" applyFill="1" applyBorder="1" applyAlignment="1">
      <alignment horizontal="center" vertical="center"/>
    </xf>
    <xf numFmtId="10" fontId="0" fillId="0" borderId="0" xfId="3" applyNumberFormat="1" applyFont="1"/>
    <xf numFmtId="10" fontId="20" fillId="0" borderId="0" xfId="3" applyNumberFormat="1" applyFont="1" applyFill="1" applyBorder="1" applyAlignment="1">
      <alignment vertical="center"/>
    </xf>
    <xf numFmtId="9" fontId="17" fillId="4" borderId="13" xfId="3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right" vertical="center" wrapText="1"/>
    </xf>
    <xf numFmtId="44" fontId="19" fillId="0" borderId="0" xfId="2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left" vertical="center"/>
    </xf>
    <xf numFmtId="10" fontId="19" fillId="0" borderId="0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/>
    </xf>
    <xf numFmtId="44" fontId="19" fillId="0" borderId="0" xfId="2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44" fontId="12" fillId="2" borderId="1" xfId="2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left" vertical="center" wrapText="1"/>
    </xf>
    <xf numFmtId="0" fontId="12" fillId="3" borderId="7" xfId="4" applyFont="1" applyFill="1" applyBorder="1" applyAlignment="1">
      <alignment vertical="center" wrapText="1"/>
    </xf>
    <xf numFmtId="44" fontId="12" fillId="3" borderId="7" xfId="2" applyFont="1" applyFill="1" applyBorder="1" applyAlignment="1">
      <alignment horizontal="center" vertical="center" wrapText="1"/>
    </xf>
    <xf numFmtId="0" fontId="12" fillId="3" borderId="8" xfId="4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/>
    </xf>
    <xf numFmtId="167" fontId="32" fillId="0" borderId="1" xfId="4" applyNumberFormat="1" applyFont="1" applyFill="1" applyBorder="1" applyAlignment="1">
      <alignment horizontal="center" vertical="center" shrinkToFi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4" fontId="19" fillId="0" borderId="1" xfId="2" applyFont="1" applyFill="1" applyBorder="1" applyAlignment="1">
      <alignment horizontal="center" vertical="center" wrapText="1"/>
    </xf>
    <xf numFmtId="44" fontId="19" fillId="5" borderId="1" xfId="2" applyFont="1" applyFill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left" vertical="center" wrapText="1"/>
    </xf>
    <xf numFmtId="0" fontId="12" fillId="3" borderId="9" xfId="4" applyFont="1" applyFill="1" applyBorder="1" applyAlignment="1">
      <alignment vertical="center" wrapText="1"/>
    </xf>
    <xf numFmtId="44" fontId="12" fillId="3" borderId="9" xfId="2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15" xfId="4" applyFont="1" applyFill="1" applyBorder="1" applyAlignment="1">
      <alignment horizontal="center" vertical="center" wrapText="1"/>
    </xf>
    <xf numFmtId="0" fontId="12" fillId="3" borderId="15" xfId="4" applyFont="1" applyFill="1" applyBorder="1" applyAlignment="1">
      <alignment horizontal="left" vertical="center" wrapText="1"/>
    </xf>
    <xf numFmtId="0" fontId="12" fillId="3" borderId="6" xfId="4" applyFont="1" applyFill="1" applyBorder="1" applyAlignment="1">
      <alignment vertical="center" wrapText="1"/>
    </xf>
    <xf numFmtId="44" fontId="12" fillId="3" borderId="6" xfId="2" applyFont="1" applyFill="1" applyBorder="1" applyAlignment="1">
      <alignment horizontal="center" vertical="center" wrapText="1"/>
    </xf>
    <xf numFmtId="0" fontId="12" fillId="3" borderId="16" xfId="4" applyFont="1" applyFill="1" applyBorder="1" applyAlignment="1">
      <alignment horizontal="center" vertical="center" wrapText="1"/>
    </xf>
    <xf numFmtId="0" fontId="32" fillId="0" borderId="9" xfId="4" applyFont="1" applyFill="1" applyBorder="1" applyAlignment="1">
      <alignment vertical="center" wrapText="1"/>
    </xf>
    <xf numFmtId="44" fontId="32" fillId="0" borderId="0" xfId="2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44" fontId="8" fillId="2" borderId="1" xfId="2" applyFont="1" applyFill="1" applyBorder="1" applyAlignment="1">
      <alignment horizontal="center" vertical="center" wrapText="1"/>
    </xf>
    <xf numFmtId="10" fontId="8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4" fontId="8" fillId="2" borderId="2" xfId="2" applyFont="1" applyFill="1" applyBorder="1" applyAlignment="1">
      <alignment horizontal="center" vertical="center" wrapText="1"/>
    </xf>
    <xf numFmtId="44" fontId="8" fillId="2" borderId="12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</cellXfs>
  <cellStyles count="5">
    <cellStyle name="Moeda" xfId="2" builtinId="4"/>
    <cellStyle name="Normal" xfId="0" builtinId="0"/>
    <cellStyle name="Normal 22" xfId="4"/>
    <cellStyle name="Porcentagem" xfId="3" builtinId="5"/>
    <cellStyle name="Vírgula" xfId="1" builtinId="3"/>
  </cellStyles>
  <dxfs count="6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1"/>
  <sheetViews>
    <sheetView showGridLines="0" tabSelected="1" view="pageBreakPreview" zoomScale="115" zoomScaleNormal="85" zoomScaleSheetLayoutView="115" workbookViewId="0">
      <selection activeCell="C10" sqref="C10"/>
    </sheetView>
  </sheetViews>
  <sheetFormatPr defaultRowHeight="12.75" x14ac:dyDescent="0.25"/>
  <cols>
    <col min="1" max="1" width="9.140625" style="4"/>
    <col min="2" max="2" width="34.7109375" style="4" customWidth="1"/>
    <col min="3" max="3" width="20.28515625" style="27" bestFit="1" customWidth="1"/>
    <col min="4" max="4" width="21.140625" style="27" customWidth="1"/>
    <col min="5" max="5" width="4" style="6" customWidth="1"/>
    <col min="6" max="6" width="9.140625" style="4"/>
    <col min="7" max="7" width="28.85546875" style="30" customWidth="1"/>
    <col min="8" max="9" width="13.7109375" style="8" customWidth="1"/>
    <col min="10" max="16384" width="9.140625" style="4"/>
  </cols>
  <sheetData>
    <row r="1" spans="1:9" s="3" customFormat="1" ht="38.25" customHeight="1" x14ac:dyDescent="0.25">
      <c r="A1" s="1"/>
      <c r="B1" s="210" t="s">
        <v>0</v>
      </c>
      <c r="C1" s="210"/>
      <c r="D1" s="210"/>
      <c r="E1" s="2"/>
      <c r="F1" s="2"/>
      <c r="G1" s="2"/>
      <c r="H1" s="2"/>
      <c r="I1" s="2"/>
    </row>
    <row r="2" spans="1:9" ht="19.5" customHeight="1" x14ac:dyDescent="0.25">
      <c r="C2" s="5"/>
      <c r="D2" s="5"/>
      <c r="G2" s="7" t="s">
        <v>1</v>
      </c>
    </row>
    <row r="3" spans="1:9" ht="27.75" customHeight="1" x14ac:dyDescent="0.25">
      <c r="B3" s="211" t="s">
        <v>2</v>
      </c>
      <c r="C3" s="9" t="s">
        <v>3</v>
      </c>
      <c r="D3" s="9" t="s">
        <v>4</v>
      </c>
      <c r="G3" s="212" t="s">
        <v>2</v>
      </c>
      <c r="H3" s="10" t="s">
        <v>3</v>
      </c>
      <c r="I3" s="10" t="s">
        <v>4</v>
      </c>
    </row>
    <row r="4" spans="1:9" ht="21.75" customHeight="1" x14ac:dyDescent="0.25">
      <c r="B4" s="211"/>
      <c r="C4" s="11" t="s">
        <v>5</v>
      </c>
      <c r="D4" s="11" t="s">
        <v>5</v>
      </c>
      <c r="G4" s="212"/>
      <c r="H4" s="12" t="s">
        <v>5</v>
      </c>
      <c r="I4" s="12" t="s">
        <v>5</v>
      </c>
    </row>
    <row r="5" spans="1:9" ht="20.25" customHeight="1" x14ac:dyDescent="0.25">
      <c r="B5" s="13" t="s">
        <v>6</v>
      </c>
      <c r="C5" s="14">
        <f>'PLAN. PREÇOS_AMÉRICAS'!H10</f>
        <v>0</v>
      </c>
      <c r="D5" s="14">
        <f>'PLAN. PREÇOS_TORRES'!H10</f>
        <v>0</v>
      </c>
      <c r="G5" s="15" t="s">
        <v>6</v>
      </c>
      <c r="H5" s="16">
        <v>173416.27261149188</v>
      </c>
      <c r="I5" s="16">
        <v>664123.21145669639</v>
      </c>
    </row>
    <row r="6" spans="1:9" ht="20.25" customHeight="1" x14ac:dyDescent="0.25">
      <c r="B6" s="13" t="s">
        <v>7</v>
      </c>
      <c r="C6" s="14">
        <f>'PLAN. PREÇOS_AMÉRICAS'!H23</f>
        <v>0</v>
      </c>
      <c r="D6" s="14">
        <f>'PLAN. PREÇOS_TORRES'!H29</f>
        <v>0</v>
      </c>
      <c r="G6" s="15" t="s">
        <v>7</v>
      </c>
      <c r="H6" s="16">
        <v>26944.582982593885</v>
      </c>
      <c r="I6" s="16">
        <v>146530.6505499316</v>
      </c>
    </row>
    <row r="7" spans="1:9" ht="20.25" customHeight="1" x14ac:dyDescent="0.25">
      <c r="B7" s="13" t="s">
        <v>8</v>
      </c>
      <c r="C7" s="17">
        <f>'PLAN. PREÇOS_AMÉRICAS'!H40</f>
        <v>0</v>
      </c>
      <c r="D7" s="17">
        <f>'PLAN. PREÇOS_TORRES'!H55</f>
        <v>0</v>
      </c>
      <c r="G7" s="15" t="s">
        <v>8</v>
      </c>
      <c r="H7" s="18">
        <v>20179.349999999999</v>
      </c>
      <c r="I7" s="18">
        <v>30653.72</v>
      </c>
    </row>
    <row r="8" spans="1:9" ht="20.25" customHeight="1" x14ac:dyDescent="0.25">
      <c r="B8" s="11" t="s">
        <v>9</v>
      </c>
      <c r="C8" s="19">
        <f>SUM(C5:C7)</f>
        <v>0</v>
      </c>
      <c r="D8" s="19">
        <f>SUM(D5:D7)</f>
        <v>0</v>
      </c>
      <c r="G8" s="12" t="s">
        <v>9</v>
      </c>
      <c r="H8" s="20">
        <v>220540.20559408577</v>
      </c>
      <c r="I8" s="20">
        <v>841307.58200662793</v>
      </c>
    </row>
    <row r="9" spans="1:9" s="21" customFormat="1" ht="17.25" customHeight="1" thickBot="1" x14ac:dyDescent="0.3">
      <c r="C9" s="22"/>
      <c r="D9" s="22"/>
      <c r="E9" s="22"/>
      <c r="G9" s="23"/>
      <c r="H9" s="24"/>
      <c r="I9" s="24"/>
    </row>
    <row r="10" spans="1:9" ht="21" customHeight="1" thickBot="1" x14ac:dyDescent="0.3">
      <c r="B10" s="25" t="s">
        <v>10</v>
      </c>
      <c r="C10" s="26">
        <f>C8+D8</f>
        <v>0</v>
      </c>
      <c r="G10" s="28" t="s">
        <v>11</v>
      </c>
      <c r="H10" s="213">
        <f>'PREÇOS REF._AMÉRICAS'!G40+'PREÇOS REF._TORRES'!G55</f>
        <v>1061847.7876007138</v>
      </c>
      <c r="I10" s="213"/>
    </row>
    <row r="11" spans="1:9" ht="21" customHeight="1" thickBot="1" x14ac:dyDescent="0.3">
      <c r="B11" s="25" t="s">
        <v>12</v>
      </c>
      <c r="C11" s="29">
        <f>(H10-C10)/H10</f>
        <v>1</v>
      </c>
      <c r="I11" s="31">
        <f>H10*0.1</f>
        <v>106184.77876007138</v>
      </c>
    </row>
  </sheetData>
  <mergeCells count="4">
    <mergeCell ref="B1:D1"/>
    <mergeCell ref="B3:B4"/>
    <mergeCell ref="G3:G4"/>
    <mergeCell ref="H10:I10"/>
  </mergeCells>
  <conditionalFormatting sqref="C11">
    <cfRule type="cellIs" dxfId="65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1"/>
  <sheetViews>
    <sheetView showGridLines="0" view="pageBreakPreview" zoomScale="85" zoomScaleNormal="85" zoomScaleSheetLayoutView="85" workbookViewId="0">
      <pane ySplit="10" topLeftCell="A11" activePane="bottomLeft" state="frozen"/>
      <selection activeCell="I11" sqref="I11"/>
      <selection pane="bottomLeft" activeCell="L33" sqref="L33"/>
    </sheetView>
  </sheetViews>
  <sheetFormatPr defaultRowHeight="12.75" outlineLevelRow="2" x14ac:dyDescent="0.25"/>
  <cols>
    <col min="1" max="1" width="5.28515625" style="44" customWidth="1"/>
    <col min="2" max="2" width="6.85546875" style="42" customWidth="1"/>
    <col min="3" max="3" width="14" style="42" customWidth="1"/>
    <col min="4" max="4" width="12.85546875" style="42" bestFit="1" customWidth="1"/>
    <col min="5" max="5" width="36.5703125" style="42" customWidth="1"/>
    <col min="6" max="6" width="23.42578125" style="40" customWidth="1"/>
    <col min="7" max="7" width="13" style="42" customWidth="1"/>
    <col min="8" max="8" width="8.7109375" style="103" customWidth="1"/>
    <col min="9" max="9" width="8.7109375" style="42" customWidth="1"/>
    <col min="10" max="10" width="8.7109375" style="93" customWidth="1"/>
    <col min="11" max="11" width="8.7109375" style="123" customWidth="1"/>
    <col min="12" max="12" width="16.5703125" style="93" customWidth="1"/>
    <col min="13" max="13" width="11.5703125" style="40" customWidth="1"/>
    <col min="14" max="14" width="16.5703125" style="40" customWidth="1"/>
    <col min="15" max="15" width="17.85546875" style="40" customWidth="1"/>
    <col min="16" max="16" width="2" style="95" customWidth="1"/>
    <col min="17" max="17" width="15.140625" style="139" bestFit="1" customWidth="1"/>
    <col min="18" max="18" width="18.140625" style="44" customWidth="1"/>
    <col min="19" max="19" width="17.42578125" style="44" bestFit="1" customWidth="1"/>
    <col min="20" max="16384" width="9.140625" style="44"/>
  </cols>
  <sheetData>
    <row r="1" spans="1:19" s="35" customFormat="1" ht="38.25" customHeight="1" x14ac:dyDescent="0.25">
      <c r="A1" s="32"/>
      <c r="B1" s="214" t="s">
        <v>181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33"/>
      <c r="Q1" s="34" t="s">
        <v>164</v>
      </c>
    </row>
    <row r="2" spans="1:19" s="35" customFormat="1" ht="15.75" x14ac:dyDescent="0.25">
      <c r="A2" s="32"/>
      <c r="B2" s="215" t="s">
        <v>165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37"/>
      <c r="Q2" s="138"/>
    </row>
    <row r="3" spans="1:19" s="35" customFormat="1" ht="15.75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38"/>
    </row>
    <row r="4" spans="1:19" ht="15" customHeight="1" x14ac:dyDescent="0.25">
      <c r="C4" s="38" t="s">
        <v>93</v>
      </c>
      <c r="D4" s="40" t="s">
        <v>94</v>
      </c>
      <c r="N4" s="38" t="s">
        <v>95</v>
      </c>
      <c r="O4" s="94">
        <v>12</v>
      </c>
      <c r="R4" s="96"/>
      <c r="S4" s="97"/>
    </row>
    <row r="5" spans="1:19" ht="15" customHeight="1" x14ac:dyDescent="0.25">
      <c r="C5" s="38" t="s">
        <v>96</v>
      </c>
      <c r="D5" s="40" t="s">
        <v>209</v>
      </c>
      <c r="N5" s="38" t="s">
        <v>98</v>
      </c>
      <c r="O5" s="94">
        <v>13</v>
      </c>
      <c r="R5" s="96"/>
      <c r="S5" s="97"/>
    </row>
    <row r="6" spans="1:19" ht="15" customHeight="1" x14ac:dyDescent="0.25">
      <c r="C6" s="38" t="s">
        <v>99</v>
      </c>
      <c r="D6" s="40" t="s">
        <v>210</v>
      </c>
      <c r="G6" s="140"/>
    </row>
    <row r="7" spans="1:19" ht="15" customHeight="1" x14ac:dyDescent="0.25">
      <c r="C7" s="38" t="s">
        <v>102</v>
      </c>
      <c r="D7" s="40" t="s">
        <v>211</v>
      </c>
    </row>
    <row r="8" spans="1:19" ht="18.75" customHeight="1" x14ac:dyDescent="0.25">
      <c r="C8" s="100"/>
      <c r="D8" s="101"/>
      <c r="O8" s="141"/>
    </row>
    <row r="9" spans="1:19" ht="15" customHeight="1" x14ac:dyDescent="0.25">
      <c r="B9" s="211" t="s">
        <v>104</v>
      </c>
      <c r="C9" s="236" t="s">
        <v>105</v>
      </c>
      <c r="D9" s="236" t="s">
        <v>106</v>
      </c>
      <c r="E9" s="236" t="s">
        <v>2</v>
      </c>
      <c r="F9" s="236" t="s">
        <v>107</v>
      </c>
      <c r="G9" s="236" t="s">
        <v>108</v>
      </c>
      <c r="H9" s="211" t="s">
        <v>109</v>
      </c>
      <c r="I9" s="211"/>
      <c r="J9" s="211"/>
      <c r="K9" s="211"/>
      <c r="L9" s="234" t="s">
        <v>167</v>
      </c>
      <c r="M9" s="235" t="s">
        <v>111</v>
      </c>
      <c r="N9" s="234" t="s">
        <v>168</v>
      </c>
      <c r="O9" s="236" t="s">
        <v>169</v>
      </c>
      <c r="R9" s="107"/>
    </row>
    <row r="10" spans="1:19" s="108" customFormat="1" ht="28.5" customHeight="1" x14ac:dyDescent="0.25">
      <c r="B10" s="211"/>
      <c r="C10" s="236"/>
      <c r="D10" s="236"/>
      <c r="E10" s="236"/>
      <c r="F10" s="236"/>
      <c r="G10" s="236"/>
      <c r="H10" s="109" t="s">
        <v>114</v>
      </c>
      <c r="I10" s="46" t="s">
        <v>115</v>
      </c>
      <c r="J10" s="46" t="s">
        <v>116</v>
      </c>
      <c r="K10" s="109" t="s">
        <v>9</v>
      </c>
      <c r="L10" s="234"/>
      <c r="M10" s="235"/>
      <c r="N10" s="234"/>
      <c r="O10" s="236"/>
      <c r="Q10" s="142"/>
      <c r="R10" s="111"/>
    </row>
    <row r="11" spans="1:19" ht="21.75" customHeight="1" x14ac:dyDescent="0.25">
      <c r="B11" s="112" t="s">
        <v>117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>
        <f>+O39+O36+O31+O28+O25+O12</f>
        <v>664123.21145669639</v>
      </c>
    </row>
    <row r="12" spans="1:19" ht="21.75" customHeight="1" outlineLevel="1" x14ac:dyDescent="0.25">
      <c r="B12" s="115">
        <v>1</v>
      </c>
      <c r="C12" s="225" t="s">
        <v>118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  <c r="O12" s="116">
        <f>+SUM(O14:O16,O18:O23)</f>
        <v>235822.08200000002</v>
      </c>
    </row>
    <row r="13" spans="1:19" ht="19.5" customHeight="1" outlineLevel="2" x14ac:dyDescent="0.25">
      <c r="B13" s="117" t="s">
        <v>29</v>
      </c>
      <c r="C13" s="231" t="s">
        <v>119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3"/>
    </row>
    <row r="14" spans="1:19" ht="18" customHeight="1" outlineLevel="2" x14ac:dyDescent="0.25">
      <c r="B14" s="60" t="s">
        <v>31</v>
      </c>
      <c r="C14" s="60" t="s">
        <v>120</v>
      </c>
      <c r="D14" s="60" t="s">
        <v>121</v>
      </c>
      <c r="E14" s="60" t="s">
        <v>122</v>
      </c>
      <c r="F14" s="118" t="s">
        <v>123</v>
      </c>
      <c r="G14" s="60" t="s">
        <v>124</v>
      </c>
      <c r="H14" s="119">
        <v>0.06</v>
      </c>
      <c r="I14" s="60">
        <f>H14*220</f>
        <v>13.2</v>
      </c>
      <c r="J14" s="119">
        <f>+$O$5</f>
        <v>13</v>
      </c>
      <c r="K14" s="119">
        <f>H14*J14</f>
        <v>0.78</v>
      </c>
      <c r="L14" s="120">
        <v>13908.45</v>
      </c>
      <c r="M14" s="143">
        <v>0</v>
      </c>
      <c r="N14" s="120">
        <f>L14-(L14*M14)</f>
        <v>13908.45</v>
      </c>
      <c r="O14" s="120">
        <f>N14*K14</f>
        <v>10848.591</v>
      </c>
      <c r="P14" s="44"/>
      <c r="Q14" s="144" t="s">
        <v>213</v>
      </c>
    </row>
    <row r="15" spans="1:19" ht="18" customHeight="1" outlineLevel="2" x14ac:dyDescent="0.25">
      <c r="B15" s="60" t="s">
        <v>34</v>
      </c>
      <c r="C15" s="60" t="s">
        <v>125</v>
      </c>
      <c r="D15" s="60" t="s">
        <v>121</v>
      </c>
      <c r="E15" s="60" t="s">
        <v>126</v>
      </c>
      <c r="F15" s="118" t="s">
        <v>127</v>
      </c>
      <c r="G15" s="60" t="s">
        <v>124</v>
      </c>
      <c r="H15" s="119">
        <v>0.1</v>
      </c>
      <c r="I15" s="60">
        <f>H15*220</f>
        <v>22</v>
      </c>
      <c r="J15" s="119">
        <f>+$O$5</f>
        <v>13</v>
      </c>
      <c r="K15" s="119">
        <f>H15*J15</f>
        <v>1.3</v>
      </c>
      <c r="L15" s="120">
        <v>3637.11</v>
      </c>
      <c r="M15" s="143">
        <v>0</v>
      </c>
      <c r="N15" s="120">
        <f>L15-(L15*M15)</f>
        <v>3637.11</v>
      </c>
      <c r="O15" s="120">
        <f>N15*K15</f>
        <v>4728.2430000000004</v>
      </c>
      <c r="P15" s="44"/>
    </row>
    <row r="16" spans="1:19" ht="18" customHeight="1" outlineLevel="2" x14ac:dyDescent="0.25">
      <c r="B16" s="60" t="s">
        <v>36</v>
      </c>
      <c r="C16" s="60" t="s">
        <v>128</v>
      </c>
      <c r="D16" s="60" t="s">
        <v>121</v>
      </c>
      <c r="E16" s="60" t="s">
        <v>129</v>
      </c>
      <c r="F16" s="60" t="s">
        <v>130</v>
      </c>
      <c r="G16" s="60" t="s">
        <v>124</v>
      </c>
      <c r="H16" s="119">
        <v>0.1</v>
      </c>
      <c r="I16" s="60">
        <f t="shared" ref="I16" si="0">H16*220</f>
        <v>22</v>
      </c>
      <c r="J16" s="119">
        <v>10</v>
      </c>
      <c r="K16" s="119">
        <f>H16*J16</f>
        <v>1</v>
      </c>
      <c r="L16" s="120">
        <v>8483</v>
      </c>
      <c r="M16" s="143">
        <v>0</v>
      </c>
      <c r="N16" s="120">
        <f>L16-(L16*M16)</f>
        <v>8483</v>
      </c>
      <c r="O16" s="120">
        <f>N16*K16</f>
        <v>8483</v>
      </c>
    </row>
    <row r="17" spans="2:17" ht="19.5" customHeight="1" outlineLevel="2" x14ac:dyDescent="0.25">
      <c r="B17" s="117" t="s">
        <v>44</v>
      </c>
      <c r="C17" s="231" t="s">
        <v>131</v>
      </c>
      <c r="D17" s="232"/>
      <c r="E17" s="232">
        <v>715.87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3"/>
    </row>
    <row r="18" spans="2:17" ht="18" customHeight="1" outlineLevel="2" x14ac:dyDescent="0.25">
      <c r="B18" s="60" t="s">
        <v>46</v>
      </c>
      <c r="C18" s="60" t="s">
        <v>128</v>
      </c>
      <c r="D18" s="60" t="s">
        <v>121</v>
      </c>
      <c r="E18" s="60" t="s">
        <v>129</v>
      </c>
      <c r="F18" s="118" t="s">
        <v>132</v>
      </c>
      <c r="G18" s="60" t="s">
        <v>124</v>
      </c>
      <c r="H18" s="119">
        <v>1</v>
      </c>
      <c r="I18" s="60">
        <f>H18*220</f>
        <v>220</v>
      </c>
      <c r="J18" s="119">
        <f>+$O$4</f>
        <v>12</v>
      </c>
      <c r="K18" s="119">
        <f t="shared" ref="K18:K23" si="1">H18*J18</f>
        <v>12</v>
      </c>
      <c r="L18" s="120">
        <v>8483</v>
      </c>
      <c r="M18" s="143">
        <v>0</v>
      </c>
      <c r="N18" s="120">
        <f t="shared" ref="N18:N23" si="2">L18-(L18*M18)</f>
        <v>8483</v>
      </c>
      <c r="O18" s="120">
        <f t="shared" ref="O18:O23" si="3">N18*K18</f>
        <v>101796</v>
      </c>
      <c r="P18" s="44"/>
    </row>
    <row r="19" spans="2:17" ht="18" customHeight="1" outlineLevel="2" x14ac:dyDescent="0.25">
      <c r="B19" s="60" t="s">
        <v>133</v>
      </c>
      <c r="C19" s="60" t="s">
        <v>125</v>
      </c>
      <c r="D19" s="60" t="s">
        <v>121</v>
      </c>
      <c r="E19" s="60" t="s">
        <v>126</v>
      </c>
      <c r="F19" s="60" t="s">
        <v>134</v>
      </c>
      <c r="G19" s="60" t="s">
        <v>124</v>
      </c>
      <c r="H19" s="119">
        <v>0.6</v>
      </c>
      <c r="I19" s="60">
        <f t="shared" ref="I19:I23" si="4">H19*220</f>
        <v>132</v>
      </c>
      <c r="J19" s="119">
        <f t="shared" ref="J19:J23" si="5">+$O$4</f>
        <v>12</v>
      </c>
      <c r="K19" s="119">
        <f t="shared" si="1"/>
        <v>7.1999999999999993</v>
      </c>
      <c r="L19" s="120">
        <v>3637.11</v>
      </c>
      <c r="M19" s="143">
        <v>0</v>
      </c>
      <c r="N19" s="120">
        <f t="shared" si="2"/>
        <v>3637.11</v>
      </c>
      <c r="O19" s="120">
        <f t="shared" si="3"/>
        <v>26187.191999999999</v>
      </c>
      <c r="P19" s="44"/>
      <c r="Q19" s="144" t="s">
        <v>213</v>
      </c>
    </row>
    <row r="20" spans="2:17" ht="18" customHeight="1" outlineLevel="2" x14ac:dyDescent="0.25">
      <c r="B20" s="60" t="s">
        <v>133</v>
      </c>
      <c r="C20" s="60" t="s">
        <v>125</v>
      </c>
      <c r="D20" s="60" t="s">
        <v>121</v>
      </c>
      <c r="E20" s="60" t="s">
        <v>126</v>
      </c>
      <c r="F20" s="60" t="s">
        <v>212</v>
      </c>
      <c r="G20" s="60" t="s">
        <v>124</v>
      </c>
      <c r="H20" s="119">
        <v>1</v>
      </c>
      <c r="I20" s="60">
        <f t="shared" si="4"/>
        <v>220</v>
      </c>
      <c r="J20" s="119">
        <f t="shared" si="5"/>
        <v>12</v>
      </c>
      <c r="K20" s="119">
        <f t="shared" si="1"/>
        <v>12</v>
      </c>
      <c r="L20" s="120">
        <v>3637.11</v>
      </c>
      <c r="M20" s="143">
        <v>0</v>
      </c>
      <c r="N20" s="120">
        <f t="shared" si="2"/>
        <v>3637.11</v>
      </c>
      <c r="O20" s="120">
        <f t="shared" si="3"/>
        <v>43645.32</v>
      </c>
      <c r="P20" s="44"/>
      <c r="Q20" s="144"/>
    </row>
    <row r="21" spans="2:17" ht="18" customHeight="1" outlineLevel="2" x14ac:dyDescent="0.25">
      <c r="B21" s="60" t="s">
        <v>135</v>
      </c>
      <c r="C21" s="60" t="s">
        <v>136</v>
      </c>
      <c r="D21" s="60" t="s">
        <v>121</v>
      </c>
      <c r="E21" s="60" t="s">
        <v>137</v>
      </c>
      <c r="F21" s="118" t="s">
        <v>138</v>
      </c>
      <c r="G21" s="60" t="s">
        <v>124</v>
      </c>
      <c r="H21" s="119">
        <v>1</v>
      </c>
      <c r="I21" s="60">
        <f t="shared" si="4"/>
        <v>220</v>
      </c>
      <c r="J21" s="119">
        <f t="shared" si="5"/>
        <v>12</v>
      </c>
      <c r="K21" s="119">
        <f t="shared" si="1"/>
        <v>12</v>
      </c>
      <c r="L21" s="120">
        <v>2180.88</v>
      </c>
      <c r="M21" s="143">
        <v>0</v>
      </c>
      <c r="N21" s="120">
        <f t="shared" si="2"/>
        <v>2180.88</v>
      </c>
      <c r="O21" s="120">
        <f t="shared" si="3"/>
        <v>26170.560000000001</v>
      </c>
      <c r="P21" s="44"/>
    </row>
    <row r="22" spans="2:17" ht="18" customHeight="1" outlineLevel="2" x14ac:dyDescent="0.25">
      <c r="B22" s="60" t="s">
        <v>139</v>
      </c>
      <c r="C22" s="60" t="s">
        <v>125</v>
      </c>
      <c r="D22" s="60" t="s">
        <v>121</v>
      </c>
      <c r="E22" s="60" t="s">
        <v>126</v>
      </c>
      <c r="F22" s="60" t="s">
        <v>140</v>
      </c>
      <c r="G22" s="60" t="s">
        <v>124</v>
      </c>
      <c r="H22" s="119">
        <v>0.2</v>
      </c>
      <c r="I22" s="60">
        <f t="shared" si="4"/>
        <v>44</v>
      </c>
      <c r="J22" s="119">
        <f t="shared" si="5"/>
        <v>12</v>
      </c>
      <c r="K22" s="119">
        <f t="shared" si="1"/>
        <v>2.4000000000000004</v>
      </c>
      <c r="L22" s="120">
        <v>3637.11</v>
      </c>
      <c r="M22" s="143">
        <v>0</v>
      </c>
      <c r="N22" s="120">
        <f t="shared" si="2"/>
        <v>3637.11</v>
      </c>
      <c r="O22" s="120">
        <f t="shared" si="3"/>
        <v>8729.0640000000021</v>
      </c>
    </row>
    <row r="23" spans="2:17" ht="18" customHeight="1" outlineLevel="2" x14ac:dyDescent="0.25">
      <c r="B23" s="60" t="s">
        <v>141</v>
      </c>
      <c r="C23" s="60" t="s">
        <v>136</v>
      </c>
      <c r="D23" s="60" t="s">
        <v>121</v>
      </c>
      <c r="E23" s="60" t="s">
        <v>137</v>
      </c>
      <c r="F23" s="60" t="s">
        <v>142</v>
      </c>
      <c r="G23" s="60" t="s">
        <v>124</v>
      </c>
      <c r="H23" s="119">
        <f>+H22</f>
        <v>0.2</v>
      </c>
      <c r="I23" s="60">
        <f t="shared" si="4"/>
        <v>44</v>
      </c>
      <c r="J23" s="119">
        <f t="shared" si="5"/>
        <v>12</v>
      </c>
      <c r="K23" s="119">
        <f t="shared" si="1"/>
        <v>2.4000000000000004</v>
      </c>
      <c r="L23" s="120">
        <v>2180.88</v>
      </c>
      <c r="M23" s="143">
        <v>0</v>
      </c>
      <c r="N23" s="120">
        <f t="shared" si="2"/>
        <v>2180.88</v>
      </c>
      <c r="O23" s="120">
        <f t="shared" si="3"/>
        <v>5234.112000000001</v>
      </c>
    </row>
    <row r="24" spans="2:17" ht="6.75" customHeight="1" outlineLevel="2" x14ac:dyDescent="0.25">
      <c r="J24" s="42"/>
      <c r="K24" s="103"/>
      <c r="M24" s="123"/>
      <c r="N24" s="93"/>
    </row>
    <row r="25" spans="2:17" ht="21.75" customHeight="1" outlineLevel="1" x14ac:dyDescent="0.25">
      <c r="B25" s="115">
        <v>2</v>
      </c>
      <c r="C25" s="225" t="s">
        <v>143</v>
      </c>
      <c r="D25" s="226"/>
      <c r="E25" s="226">
        <v>1452.72</v>
      </c>
      <c r="F25" s="226"/>
      <c r="G25" s="226"/>
      <c r="H25" s="226"/>
      <c r="I25" s="226"/>
      <c r="J25" s="226"/>
      <c r="K25" s="226"/>
      <c r="L25" s="226"/>
      <c r="M25" s="226"/>
      <c r="N25" s="227"/>
      <c r="O25" s="116">
        <f>O26</f>
        <v>198184.87771280002</v>
      </c>
    </row>
    <row r="26" spans="2:17" ht="18.75" customHeight="1" outlineLevel="2" x14ac:dyDescent="0.25">
      <c r="B26" s="60" t="s">
        <v>52</v>
      </c>
      <c r="C26" s="60" t="s">
        <v>144</v>
      </c>
      <c r="D26" s="60" t="s">
        <v>144</v>
      </c>
      <c r="E26" s="228" t="s">
        <v>145</v>
      </c>
      <c r="F26" s="229"/>
      <c r="G26" s="229"/>
      <c r="H26" s="229"/>
      <c r="I26" s="229"/>
      <c r="J26" s="229"/>
      <c r="K26" s="229"/>
      <c r="L26" s="229"/>
      <c r="M26" s="230"/>
      <c r="N26" s="118">
        <v>0.84040000000000004</v>
      </c>
      <c r="O26" s="120">
        <f>N26*O12</f>
        <v>198184.87771280002</v>
      </c>
      <c r="P26" s="44"/>
    </row>
    <row r="27" spans="2:17" ht="6.75" customHeight="1" outlineLevel="2" x14ac:dyDescent="0.25">
      <c r="J27" s="42"/>
      <c r="K27" s="103"/>
      <c r="M27" s="123"/>
      <c r="N27" s="93"/>
    </row>
    <row r="28" spans="2:17" ht="21.75" customHeight="1" outlineLevel="1" x14ac:dyDescent="0.25">
      <c r="B28" s="115">
        <v>3</v>
      </c>
      <c r="C28" s="225" t="s">
        <v>146</v>
      </c>
      <c r="D28" s="226"/>
      <c r="E28" s="226">
        <v>7166.74</v>
      </c>
      <c r="F28" s="226"/>
      <c r="G28" s="226"/>
      <c r="H28" s="226"/>
      <c r="I28" s="226"/>
      <c r="J28" s="226"/>
      <c r="K28" s="226"/>
      <c r="L28" s="226"/>
      <c r="M28" s="226"/>
      <c r="N28" s="227"/>
      <c r="O28" s="116">
        <f>O29</f>
        <v>47164.416400000009</v>
      </c>
    </row>
    <row r="29" spans="2:17" ht="18.75" customHeight="1" outlineLevel="2" x14ac:dyDescent="0.25">
      <c r="B29" s="60" t="s">
        <v>76</v>
      </c>
      <c r="C29" s="60" t="s">
        <v>144</v>
      </c>
      <c r="D29" s="60" t="s">
        <v>144</v>
      </c>
      <c r="E29" s="222" t="s">
        <v>147</v>
      </c>
      <c r="F29" s="223"/>
      <c r="G29" s="223"/>
      <c r="H29" s="223"/>
      <c r="I29" s="223"/>
      <c r="J29" s="223"/>
      <c r="K29" s="223"/>
      <c r="L29" s="223"/>
      <c r="M29" s="224"/>
      <c r="N29" s="118">
        <v>0.2</v>
      </c>
      <c r="O29" s="120">
        <f>O12*N29</f>
        <v>47164.416400000009</v>
      </c>
      <c r="P29" s="44"/>
    </row>
    <row r="30" spans="2:17" ht="6.75" customHeight="1" outlineLevel="2" x14ac:dyDescent="0.25">
      <c r="J30" s="42"/>
      <c r="K30" s="103"/>
      <c r="M30" s="123"/>
      <c r="N30" s="93"/>
    </row>
    <row r="31" spans="2:17" ht="21.75" customHeight="1" outlineLevel="1" x14ac:dyDescent="0.25">
      <c r="B31" s="115">
        <v>4</v>
      </c>
      <c r="C31" s="225" t="s">
        <v>148</v>
      </c>
      <c r="D31" s="226"/>
      <c r="E31" s="226">
        <v>306.77999999999997</v>
      </c>
      <c r="F31" s="226"/>
      <c r="G31" s="226"/>
      <c r="H31" s="226"/>
      <c r="I31" s="226"/>
      <c r="J31" s="226"/>
      <c r="K31" s="226"/>
      <c r="L31" s="226"/>
      <c r="M31" s="226"/>
      <c r="N31" s="227"/>
      <c r="O31" s="116">
        <f>SUM(O32:O34)</f>
        <v>48263.582000000002</v>
      </c>
    </row>
    <row r="32" spans="2:17" ht="18" customHeight="1" outlineLevel="2" x14ac:dyDescent="0.25">
      <c r="B32" s="60" t="s">
        <v>149</v>
      </c>
      <c r="C32" s="60" t="s">
        <v>150</v>
      </c>
      <c r="D32" s="60" t="s">
        <v>121</v>
      </c>
      <c r="E32" s="60" t="s">
        <v>151</v>
      </c>
      <c r="F32" s="118" t="s">
        <v>152</v>
      </c>
      <c r="G32" s="60" t="s">
        <v>124</v>
      </c>
      <c r="H32" s="119">
        <v>1</v>
      </c>
      <c r="I32" s="60">
        <f>220*H32</f>
        <v>220</v>
      </c>
      <c r="J32" s="119">
        <f>$O$4</f>
        <v>12</v>
      </c>
      <c r="K32" s="119">
        <f>H32*J32</f>
        <v>12</v>
      </c>
      <c r="L32" s="120">
        <v>3227.78</v>
      </c>
      <c r="M32" s="143">
        <v>0</v>
      </c>
      <c r="N32" s="120">
        <f t="shared" ref="N32:N34" si="6">L32-(L32*M32)</f>
        <v>3227.78</v>
      </c>
      <c r="O32" s="120">
        <f>N32*K32</f>
        <v>38733.360000000001</v>
      </c>
      <c r="P32" s="44"/>
    </row>
    <row r="33" spans="2:16" ht="18" customHeight="1" outlineLevel="2" x14ac:dyDescent="0.25">
      <c r="B33" s="60" t="s">
        <v>149</v>
      </c>
      <c r="C33" s="60" t="s">
        <v>150</v>
      </c>
      <c r="D33" s="60" t="s">
        <v>121</v>
      </c>
      <c r="E33" s="60" t="s">
        <v>151</v>
      </c>
      <c r="F33" s="118" t="s">
        <v>153</v>
      </c>
      <c r="G33" s="60" t="s">
        <v>124</v>
      </c>
      <c r="H33" s="119">
        <f>+H22</f>
        <v>0.2</v>
      </c>
      <c r="I33" s="60">
        <f>220*H33</f>
        <v>44</v>
      </c>
      <c r="J33" s="119">
        <f>$O$4</f>
        <v>12</v>
      </c>
      <c r="K33" s="119">
        <f>H33*J33</f>
        <v>2.4000000000000004</v>
      </c>
      <c r="L33" s="120">
        <v>3227.78</v>
      </c>
      <c r="M33" s="143">
        <v>0</v>
      </c>
      <c r="N33" s="120">
        <f t="shared" si="6"/>
        <v>3227.78</v>
      </c>
      <c r="O33" s="120">
        <f>N33*K33</f>
        <v>7746.6720000000014</v>
      </c>
      <c r="P33" s="44"/>
    </row>
    <row r="34" spans="2:16" ht="15.75" customHeight="1" outlineLevel="2" x14ac:dyDescent="0.25">
      <c r="B34" s="60" t="s">
        <v>154</v>
      </c>
      <c r="C34" s="75" t="s">
        <v>144</v>
      </c>
      <c r="D34" s="75" t="s">
        <v>121</v>
      </c>
      <c r="E34" s="70" t="s">
        <v>155</v>
      </c>
      <c r="F34" s="70" t="s">
        <v>156</v>
      </c>
      <c r="G34" s="75" t="s">
        <v>124</v>
      </c>
      <c r="H34" s="124">
        <f>H22</f>
        <v>0.2</v>
      </c>
      <c r="I34" s="75">
        <f>+H34*220</f>
        <v>44</v>
      </c>
      <c r="J34" s="119">
        <v>5</v>
      </c>
      <c r="K34" s="124">
        <f>H34*J34</f>
        <v>1</v>
      </c>
      <c r="L34" s="125">
        <v>1783.55</v>
      </c>
      <c r="M34" s="64">
        <v>0</v>
      </c>
      <c r="N34" s="125">
        <f t="shared" si="6"/>
        <v>1783.55</v>
      </c>
      <c r="O34" s="125">
        <f>+N34*K34</f>
        <v>1783.55</v>
      </c>
      <c r="P34" s="44"/>
    </row>
    <row r="35" spans="2:16" ht="6.75" customHeight="1" outlineLevel="2" x14ac:dyDescent="0.25">
      <c r="J35" s="42"/>
      <c r="K35" s="103"/>
      <c r="M35" s="123"/>
      <c r="N35" s="93"/>
    </row>
    <row r="36" spans="2:16" ht="21.75" customHeight="1" outlineLevel="1" x14ac:dyDescent="0.25">
      <c r="B36" s="115">
        <v>5</v>
      </c>
      <c r="C36" s="225" t="s">
        <v>157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7"/>
      <c r="O36" s="116">
        <f>SUM(O37)</f>
        <v>63532.194973536003</v>
      </c>
    </row>
    <row r="37" spans="2:16" ht="18.75" customHeight="1" outlineLevel="2" x14ac:dyDescent="0.25">
      <c r="B37" s="60" t="s">
        <v>158</v>
      </c>
      <c r="C37" s="60" t="s">
        <v>144</v>
      </c>
      <c r="D37" s="60" t="s">
        <v>144</v>
      </c>
      <c r="E37" s="228" t="s">
        <v>159</v>
      </c>
      <c r="F37" s="229"/>
      <c r="G37" s="229"/>
      <c r="H37" s="229"/>
      <c r="I37" s="229"/>
      <c r="J37" s="229"/>
      <c r="K37" s="229"/>
      <c r="L37" s="229"/>
      <c r="M37" s="230"/>
      <c r="N37" s="118">
        <v>0.12</v>
      </c>
      <c r="O37" s="120">
        <f>+N37*(O31+O25+O28+O12)</f>
        <v>63532.194973536003</v>
      </c>
      <c r="P37" s="44"/>
    </row>
    <row r="38" spans="2:16" ht="6.75" customHeight="1" outlineLevel="2" x14ac:dyDescent="0.25">
      <c r="J38" s="42"/>
      <c r="K38" s="103"/>
      <c r="M38" s="123"/>
      <c r="N38" s="93"/>
    </row>
    <row r="39" spans="2:16" ht="21.75" customHeight="1" outlineLevel="1" x14ac:dyDescent="0.25">
      <c r="B39" s="115">
        <v>6</v>
      </c>
      <c r="C39" s="225" t="s">
        <v>160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7"/>
      <c r="O39" s="116">
        <f>SUM(O40)</f>
        <v>71156.058370360319</v>
      </c>
    </row>
    <row r="40" spans="2:16" ht="18" customHeight="1" outlineLevel="2" x14ac:dyDescent="0.25">
      <c r="B40" s="60" t="s">
        <v>161</v>
      </c>
      <c r="C40" s="60" t="s">
        <v>144</v>
      </c>
      <c r="D40" s="60" t="s">
        <v>144</v>
      </c>
      <c r="E40" s="228" t="s">
        <v>162</v>
      </c>
      <c r="F40" s="229"/>
      <c r="G40" s="229"/>
      <c r="H40" s="229"/>
      <c r="I40" s="229"/>
      <c r="J40" s="229"/>
      <c r="K40" s="229"/>
      <c r="L40" s="229"/>
      <c r="M40" s="230"/>
      <c r="N40" s="118">
        <v>0.16619999999999999</v>
      </c>
      <c r="O40" s="120">
        <f>+N37*(O31+O25+O28+O12+O36)</f>
        <v>71156.058370360319</v>
      </c>
    </row>
    <row r="41" spans="2:16" ht="6.75" customHeight="1" outlineLevel="2" x14ac:dyDescent="0.25">
      <c r="J41" s="42"/>
      <c r="K41" s="103"/>
      <c r="M41" s="123"/>
      <c r="N41" s="93"/>
    </row>
  </sheetData>
  <mergeCells count="25">
    <mergeCell ref="C17:O17"/>
    <mergeCell ref="B1:O1"/>
    <mergeCell ref="B2:O2"/>
    <mergeCell ref="B9:B10"/>
    <mergeCell ref="C9:C10"/>
    <mergeCell ref="D9:D10"/>
    <mergeCell ref="E9:E10"/>
    <mergeCell ref="F9:F10"/>
    <mergeCell ref="G9:G10"/>
    <mergeCell ref="H9:K9"/>
    <mergeCell ref="L9:L10"/>
    <mergeCell ref="M9:M10"/>
    <mergeCell ref="N9:N10"/>
    <mergeCell ref="O9:O10"/>
    <mergeCell ref="C12:N12"/>
    <mergeCell ref="C13:O13"/>
    <mergeCell ref="E37:M37"/>
    <mergeCell ref="C39:N39"/>
    <mergeCell ref="E40:M40"/>
    <mergeCell ref="C25:N25"/>
    <mergeCell ref="E26:M26"/>
    <mergeCell ref="C28:N28"/>
    <mergeCell ref="E29:M29"/>
    <mergeCell ref="C31:N31"/>
    <mergeCell ref="C36:N36"/>
  </mergeCells>
  <conditionalFormatting sqref="N3">
    <cfRule type="cellIs" dxfId="16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56"/>
  <sheetViews>
    <sheetView showGridLines="0" view="pageBreakPreview" zoomScale="85" zoomScaleNormal="85" zoomScaleSheetLayoutView="85" workbookViewId="0">
      <pane ySplit="3" topLeftCell="A4" activePane="bottomLeft" state="frozen"/>
      <selection activeCell="I11" sqref="I11"/>
      <selection pane="bottomLeft" activeCell="K37" sqref="K37"/>
    </sheetView>
  </sheetViews>
  <sheetFormatPr defaultRowHeight="12.75" outlineLevelRow="1" x14ac:dyDescent="0.25"/>
  <cols>
    <col min="1" max="1" width="4.140625" style="32" customWidth="1"/>
    <col min="2" max="2" width="6.85546875" style="42" customWidth="1"/>
    <col min="3" max="3" width="45.85546875" style="40" customWidth="1"/>
    <col min="4" max="4" width="9.42578125" style="42" customWidth="1"/>
    <col min="5" max="5" width="8" style="42" customWidth="1"/>
    <col min="6" max="6" width="18.42578125" style="42" customWidth="1"/>
    <col min="7" max="7" width="18.42578125" style="40" customWidth="1"/>
    <col min="8" max="8" width="3.42578125" style="44" customWidth="1"/>
    <col min="9" max="9" width="13.42578125" style="44" customWidth="1"/>
    <col min="10" max="10" width="7.7109375" style="44" customWidth="1"/>
    <col min="11" max="11" width="13.42578125" style="44" customWidth="1"/>
    <col min="12" max="12" width="7.7109375" style="44" customWidth="1"/>
    <col min="13" max="13" width="13.42578125" style="44" customWidth="1"/>
    <col min="14" max="14" width="7.7109375" style="44" customWidth="1"/>
    <col min="15" max="15" width="13.42578125" style="44" customWidth="1"/>
    <col min="16" max="16" width="7.7109375" style="44" customWidth="1"/>
    <col min="17" max="17" width="13.42578125" style="44" customWidth="1"/>
    <col min="18" max="18" width="7.7109375" style="44" customWidth="1"/>
    <col min="19" max="19" width="13.42578125" style="44" customWidth="1"/>
    <col min="20" max="20" width="7.7109375" style="44" customWidth="1"/>
    <col min="21" max="21" width="13.42578125" style="44" customWidth="1"/>
    <col min="22" max="22" width="7.7109375" style="44" customWidth="1"/>
    <col min="23" max="23" width="13.42578125" style="44" customWidth="1"/>
    <col min="24" max="24" width="7.7109375" style="44" customWidth="1"/>
    <col min="25" max="25" width="13.42578125" style="44" customWidth="1"/>
    <col min="26" max="26" width="7.7109375" style="44" customWidth="1"/>
    <col min="27" max="27" width="13.42578125" style="44" customWidth="1"/>
    <col min="28" max="28" width="7.7109375" style="44" customWidth="1"/>
    <col min="29" max="29" width="13.42578125" style="44" customWidth="1"/>
    <col min="30" max="30" width="7.7109375" style="44" customWidth="1"/>
    <col min="31" max="31" width="13.42578125" style="44" customWidth="1"/>
    <col min="32" max="32" width="7.7109375" style="44" customWidth="1"/>
    <col min="33" max="33" width="13.42578125" style="44" customWidth="1"/>
    <col min="34" max="34" width="7.7109375" style="44" customWidth="1"/>
    <col min="35" max="35" width="2.85546875" style="44" customWidth="1"/>
    <col min="36" max="16384" width="9.140625" style="44"/>
  </cols>
  <sheetData>
    <row r="1" spans="1:36" s="35" customFormat="1" ht="38.25" customHeight="1" x14ac:dyDescent="0.25">
      <c r="A1" s="32"/>
      <c r="C1" s="145"/>
      <c r="D1" s="37"/>
      <c r="E1" s="37"/>
      <c r="F1" s="37"/>
      <c r="G1" s="146" t="s">
        <v>181</v>
      </c>
      <c r="AH1" s="146" t="s">
        <v>181</v>
      </c>
      <c r="AJ1" s="34" t="s">
        <v>164</v>
      </c>
    </row>
    <row r="2" spans="1:36" s="35" customFormat="1" ht="15.75" x14ac:dyDescent="0.25">
      <c r="A2" s="32"/>
      <c r="B2" s="37"/>
      <c r="C2" s="145"/>
      <c r="D2" s="37"/>
      <c r="E2" s="37"/>
      <c r="F2" s="37"/>
      <c r="G2" s="147" t="s">
        <v>171</v>
      </c>
      <c r="AH2" s="147" t="s">
        <v>172</v>
      </c>
    </row>
    <row r="3" spans="1:36" ht="6.75" customHeight="1" x14ac:dyDescent="0.25">
      <c r="G3" s="42"/>
    </row>
    <row r="4" spans="1:36" s="48" customFormat="1" ht="30" customHeight="1" x14ac:dyDescent="0.25">
      <c r="A4" s="45"/>
      <c r="B4" s="46" t="s">
        <v>21</v>
      </c>
      <c r="C4" s="46" t="s">
        <v>22</v>
      </c>
      <c r="D4" s="46" t="s">
        <v>23</v>
      </c>
      <c r="E4" s="46" t="s">
        <v>24</v>
      </c>
      <c r="F4" s="46" t="s">
        <v>173</v>
      </c>
      <c r="G4" s="46" t="s">
        <v>27</v>
      </c>
      <c r="H4" s="148"/>
      <c r="I4" s="220" t="s">
        <v>82</v>
      </c>
      <c r="J4" s="221"/>
      <c r="K4" s="220" t="s">
        <v>83</v>
      </c>
      <c r="L4" s="221"/>
      <c r="M4" s="220" t="s">
        <v>84</v>
      </c>
      <c r="N4" s="221"/>
      <c r="O4" s="220" t="s">
        <v>85</v>
      </c>
      <c r="P4" s="221"/>
      <c r="Q4" s="220" t="s">
        <v>86</v>
      </c>
      <c r="R4" s="221"/>
      <c r="S4" s="220" t="s">
        <v>87</v>
      </c>
      <c r="T4" s="221"/>
      <c r="U4" s="220" t="s">
        <v>88</v>
      </c>
      <c r="V4" s="221"/>
      <c r="W4" s="220" t="s">
        <v>200</v>
      </c>
      <c r="X4" s="221"/>
      <c r="Y4" s="220" t="s">
        <v>201</v>
      </c>
      <c r="Z4" s="221"/>
      <c r="AA4" s="220" t="s">
        <v>202</v>
      </c>
      <c r="AB4" s="221"/>
      <c r="AC4" s="220" t="s">
        <v>203</v>
      </c>
      <c r="AD4" s="221"/>
      <c r="AE4" s="220" t="s">
        <v>204</v>
      </c>
      <c r="AF4" s="221"/>
      <c r="AG4" s="220" t="s">
        <v>205</v>
      </c>
      <c r="AH4" s="221"/>
    </row>
    <row r="5" spans="1:36" s="54" customFormat="1" ht="26.25" customHeight="1" x14ac:dyDescent="0.25">
      <c r="A5" s="49"/>
      <c r="B5" s="50">
        <v>1</v>
      </c>
      <c r="C5" s="51" t="s">
        <v>174</v>
      </c>
      <c r="D5" s="52"/>
      <c r="E5" s="52"/>
      <c r="F5" s="52"/>
      <c r="G5" s="53">
        <v>664123.21145669639</v>
      </c>
      <c r="H5" s="44"/>
      <c r="I5" s="52"/>
      <c r="J5" s="50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149"/>
    </row>
    <row r="6" spans="1:36" s="54" customFormat="1" ht="16.5" customHeight="1" x14ac:dyDescent="0.25">
      <c r="A6" s="49"/>
      <c r="B6" s="55" t="s">
        <v>29</v>
      </c>
      <c r="C6" s="56" t="s">
        <v>30</v>
      </c>
      <c r="D6" s="57"/>
      <c r="E6" s="58">
        <v>0.75</v>
      </c>
      <c r="F6" s="57"/>
      <c r="G6" s="59">
        <v>249046.20429626116</v>
      </c>
      <c r="H6" s="44"/>
      <c r="I6" s="57"/>
      <c r="J6" s="55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149"/>
    </row>
    <row r="7" spans="1:36" ht="21.75" customHeight="1" x14ac:dyDescent="0.25">
      <c r="B7" s="60" t="s">
        <v>31</v>
      </c>
      <c r="C7" s="61" t="s">
        <v>32</v>
      </c>
      <c r="D7" s="60" t="s">
        <v>33</v>
      </c>
      <c r="E7" s="62">
        <v>1</v>
      </c>
      <c r="F7" s="65">
        <v>41507.700716043524</v>
      </c>
      <c r="G7" s="65">
        <v>41507.700716043524</v>
      </c>
      <c r="I7" s="88">
        <v>41507.700716043524</v>
      </c>
      <c r="J7" s="64">
        <v>6.25E-2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8"/>
      <c r="V7" s="88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6" ht="21" customHeight="1" x14ac:dyDescent="0.25">
      <c r="B8" s="60" t="s">
        <v>34</v>
      </c>
      <c r="C8" s="61" t="s">
        <v>35</v>
      </c>
      <c r="D8" s="60" t="s">
        <v>33</v>
      </c>
      <c r="E8" s="62">
        <v>1</v>
      </c>
      <c r="F8" s="65">
        <v>41507.700716043524</v>
      </c>
      <c r="G8" s="65">
        <v>41507.700716043524</v>
      </c>
      <c r="I8" s="89"/>
      <c r="J8" s="89"/>
      <c r="K8" s="88">
        <v>41507.700716043524</v>
      </c>
      <c r="L8" s="64">
        <v>6.25E-2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8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6" ht="21" customHeight="1" x14ac:dyDescent="0.25">
      <c r="B9" s="60" t="s">
        <v>36</v>
      </c>
      <c r="C9" s="61" t="s">
        <v>37</v>
      </c>
      <c r="D9" s="60" t="s">
        <v>33</v>
      </c>
      <c r="E9" s="62">
        <v>1</v>
      </c>
      <c r="F9" s="65">
        <v>41507.700716043524</v>
      </c>
      <c r="G9" s="65">
        <v>41507.700716043524</v>
      </c>
      <c r="I9" s="89"/>
      <c r="J9" s="89"/>
      <c r="K9" s="89"/>
      <c r="L9" s="64"/>
      <c r="M9" s="88">
        <v>41507.700716043524</v>
      </c>
      <c r="N9" s="64">
        <v>6.25E-2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8"/>
      <c r="Z9" s="88"/>
      <c r="AA9" s="89"/>
      <c r="AB9" s="89"/>
      <c r="AC9" s="89"/>
      <c r="AD9" s="89"/>
      <c r="AE9" s="89"/>
      <c r="AF9" s="89"/>
      <c r="AG9" s="89"/>
      <c r="AH9" s="89"/>
    </row>
    <row r="10" spans="1:36" ht="21" customHeight="1" x14ac:dyDescent="0.25">
      <c r="B10" s="60" t="s">
        <v>38</v>
      </c>
      <c r="C10" s="61" t="s">
        <v>39</v>
      </c>
      <c r="D10" s="60" t="s">
        <v>33</v>
      </c>
      <c r="E10" s="62">
        <v>1</v>
      </c>
      <c r="F10" s="65">
        <v>41507.700716043524</v>
      </c>
      <c r="G10" s="65">
        <v>41507.700716043524</v>
      </c>
      <c r="I10" s="89"/>
      <c r="J10" s="89"/>
      <c r="K10" s="89"/>
      <c r="L10" s="89"/>
      <c r="M10" s="89"/>
      <c r="N10" s="89"/>
      <c r="O10" s="88">
        <v>41507.700716043524</v>
      </c>
      <c r="P10" s="64">
        <v>6.25E-2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</row>
    <row r="11" spans="1:36" ht="21" customHeight="1" x14ac:dyDescent="0.25">
      <c r="B11" s="60" t="s">
        <v>40</v>
      </c>
      <c r="C11" s="61" t="s">
        <v>41</v>
      </c>
      <c r="D11" s="60" t="s">
        <v>33</v>
      </c>
      <c r="E11" s="62">
        <v>1</v>
      </c>
      <c r="F11" s="65">
        <v>41507.700716043524</v>
      </c>
      <c r="G11" s="65">
        <v>41507.700716043524</v>
      </c>
      <c r="I11" s="89"/>
      <c r="J11" s="89"/>
      <c r="K11" s="89"/>
      <c r="L11" s="89"/>
      <c r="M11" s="89"/>
      <c r="N11" s="89"/>
      <c r="O11" s="89"/>
      <c r="P11" s="89"/>
      <c r="Q11" s="88">
        <v>41507.700716043524</v>
      </c>
      <c r="R11" s="64">
        <v>6.25E-2</v>
      </c>
      <c r="S11" s="89"/>
      <c r="T11" s="89"/>
      <c r="U11" s="88"/>
      <c r="V11" s="88"/>
      <c r="W11" s="89"/>
      <c r="X11" s="89"/>
      <c r="Y11" s="88"/>
      <c r="Z11" s="88"/>
      <c r="AA11" s="89"/>
      <c r="AB11" s="89"/>
      <c r="AC11" s="88"/>
      <c r="AD11" s="88"/>
      <c r="AE11" s="89"/>
      <c r="AF11" s="89"/>
      <c r="AG11" s="89"/>
      <c r="AH11" s="89"/>
    </row>
    <row r="12" spans="1:36" ht="21" customHeight="1" x14ac:dyDescent="0.25">
      <c r="B12" s="60" t="s">
        <v>42</v>
      </c>
      <c r="C12" s="61" t="s">
        <v>43</v>
      </c>
      <c r="D12" s="60" t="s">
        <v>33</v>
      </c>
      <c r="E12" s="62">
        <v>1</v>
      </c>
      <c r="F12" s="65">
        <v>41507.700716043524</v>
      </c>
      <c r="G12" s="65">
        <v>41507.700716043524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8">
        <v>41507.700716043524</v>
      </c>
      <c r="T12" s="64">
        <v>6.25E-2</v>
      </c>
      <c r="U12" s="89"/>
      <c r="V12" s="89"/>
      <c r="W12" s="88"/>
      <c r="X12" s="88"/>
      <c r="Y12" s="89"/>
      <c r="Z12" s="89"/>
      <c r="AA12" s="88"/>
      <c r="AB12" s="88"/>
      <c r="AC12" s="89"/>
      <c r="AD12" s="89"/>
      <c r="AE12" s="88"/>
      <c r="AF12" s="88"/>
      <c r="AG12" s="88"/>
      <c r="AH12" s="88"/>
    </row>
    <row r="13" spans="1:36" ht="21.75" customHeight="1" x14ac:dyDescent="0.25">
      <c r="B13" s="60" t="s">
        <v>182</v>
      </c>
      <c r="C13" s="61" t="s">
        <v>183</v>
      </c>
      <c r="D13" s="60" t="s">
        <v>33</v>
      </c>
      <c r="E13" s="62">
        <v>1</v>
      </c>
      <c r="F13" s="65">
        <v>41507.700716043524</v>
      </c>
      <c r="G13" s="65">
        <v>41507.700716043524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8">
        <v>41507.700716043524</v>
      </c>
      <c r="V13" s="64">
        <v>6.25E-2</v>
      </c>
      <c r="W13" s="89"/>
      <c r="X13" s="64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6" ht="21" customHeight="1" x14ac:dyDescent="0.25">
      <c r="B14" s="60" t="s">
        <v>184</v>
      </c>
      <c r="C14" s="61" t="s">
        <v>185</v>
      </c>
      <c r="D14" s="60" t="s">
        <v>33</v>
      </c>
      <c r="E14" s="62">
        <v>1</v>
      </c>
      <c r="F14" s="65">
        <v>41507.700716043524</v>
      </c>
      <c r="G14" s="65">
        <v>41507.700716043524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8">
        <v>41507.700716043524</v>
      </c>
      <c r="X14" s="64">
        <v>6.25E-2</v>
      </c>
      <c r="Y14" s="89"/>
      <c r="Z14" s="89"/>
      <c r="AA14" s="89"/>
      <c r="AB14" s="89"/>
      <c r="AC14" s="89"/>
      <c r="AD14" s="89"/>
      <c r="AE14" s="89"/>
      <c r="AF14" s="89"/>
      <c r="AG14" s="89"/>
      <c r="AH14" s="89"/>
    </row>
    <row r="15" spans="1:36" ht="21" customHeight="1" x14ac:dyDescent="0.25">
      <c r="B15" s="60" t="s">
        <v>186</v>
      </c>
      <c r="C15" s="61" t="s">
        <v>187</v>
      </c>
      <c r="D15" s="60" t="s">
        <v>33</v>
      </c>
      <c r="E15" s="62">
        <v>1</v>
      </c>
      <c r="F15" s="65">
        <v>41507.700716043524</v>
      </c>
      <c r="G15" s="65">
        <v>41507.700716043524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8">
        <v>41507.700716043524</v>
      </c>
      <c r="Z15" s="64">
        <v>6.25E-2</v>
      </c>
      <c r="AA15" s="89"/>
      <c r="AB15" s="89"/>
      <c r="AC15" s="89"/>
      <c r="AD15" s="89"/>
      <c r="AE15" s="89"/>
      <c r="AF15" s="89"/>
      <c r="AG15" s="89"/>
      <c r="AH15" s="89"/>
    </row>
    <row r="16" spans="1:36" ht="21" customHeight="1" x14ac:dyDescent="0.25">
      <c r="B16" s="60" t="s">
        <v>188</v>
      </c>
      <c r="C16" s="61" t="s">
        <v>189</v>
      </c>
      <c r="D16" s="60" t="s">
        <v>33</v>
      </c>
      <c r="E16" s="62">
        <v>1</v>
      </c>
      <c r="F16" s="65">
        <v>41507.700716043524</v>
      </c>
      <c r="G16" s="65">
        <v>41507.700716043524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8">
        <v>41507.700716043524</v>
      </c>
      <c r="AB16" s="64">
        <v>6.25E-2</v>
      </c>
      <c r="AC16" s="89"/>
      <c r="AD16" s="89"/>
      <c r="AE16" s="89"/>
      <c r="AF16" s="89"/>
      <c r="AG16" s="89"/>
      <c r="AH16" s="89"/>
    </row>
    <row r="17" spans="1:35" ht="21" customHeight="1" x14ac:dyDescent="0.25">
      <c r="B17" s="60" t="s">
        <v>190</v>
      </c>
      <c r="C17" s="61" t="s">
        <v>191</v>
      </c>
      <c r="D17" s="60" t="s">
        <v>33</v>
      </c>
      <c r="E17" s="62">
        <v>1</v>
      </c>
      <c r="F17" s="65">
        <v>41507.700716043524</v>
      </c>
      <c r="G17" s="65">
        <v>41507.700716043524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8">
        <v>41507.700716043524</v>
      </c>
      <c r="AD17" s="64">
        <v>6.25E-2</v>
      </c>
      <c r="AE17" s="89"/>
      <c r="AF17" s="89"/>
      <c r="AG17" s="89"/>
      <c r="AH17" s="89"/>
    </row>
    <row r="18" spans="1:35" ht="21" customHeight="1" x14ac:dyDescent="0.25">
      <c r="B18" s="60" t="s">
        <v>192</v>
      </c>
      <c r="C18" s="61" t="s">
        <v>193</v>
      </c>
      <c r="D18" s="60" t="s">
        <v>33</v>
      </c>
      <c r="E18" s="62">
        <v>1</v>
      </c>
      <c r="F18" s="65">
        <v>41507.700716043524</v>
      </c>
      <c r="G18" s="65">
        <v>41507.700716043524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8">
        <v>41507.700716043524</v>
      </c>
      <c r="AF18" s="64">
        <v>6.25E-2</v>
      </c>
      <c r="AG18" s="88"/>
      <c r="AH18" s="88"/>
    </row>
    <row r="19" spans="1:35" s="54" customFormat="1" ht="16.5" customHeight="1" x14ac:dyDescent="0.25">
      <c r="A19" s="49"/>
      <c r="B19" s="55" t="s">
        <v>44</v>
      </c>
      <c r="C19" s="56" t="s">
        <v>45</v>
      </c>
      <c r="D19" s="57"/>
      <c r="E19" s="58">
        <v>0.1</v>
      </c>
      <c r="F19" s="57"/>
      <c r="G19" s="59">
        <v>66412.321145669644</v>
      </c>
      <c r="H19" s="44"/>
      <c r="I19" s="56"/>
      <c r="J19" s="55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149"/>
    </row>
    <row r="20" spans="1:35" ht="27" customHeight="1" x14ac:dyDescent="0.25">
      <c r="B20" s="66" t="s">
        <v>46</v>
      </c>
      <c r="C20" s="67" t="s">
        <v>47</v>
      </c>
      <c r="D20" s="60" t="s">
        <v>33</v>
      </c>
      <c r="E20" s="60">
        <v>1</v>
      </c>
      <c r="F20" s="65">
        <v>66412.321145669644</v>
      </c>
      <c r="G20" s="65">
        <v>66412.321145669644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8">
        <v>66412.321145669644</v>
      </c>
      <c r="AD20" s="64">
        <v>0.1</v>
      </c>
      <c r="AE20" s="89"/>
      <c r="AF20" s="89"/>
      <c r="AG20" s="89"/>
      <c r="AH20" s="89"/>
    </row>
    <row r="21" spans="1:35" s="54" customFormat="1" ht="16.5" customHeight="1" x14ac:dyDescent="0.25">
      <c r="A21" s="49"/>
      <c r="B21" s="55" t="s">
        <v>48</v>
      </c>
      <c r="C21" s="56" t="s">
        <v>49</v>
      </c>
      <c r="D21" s="57"/>
      <c r="E21" s="58">
        <v>0.15</v>
      </c>
      <c r="F21" s="57"/>
      <c r="G21" s="59">
        <v>99618.481718504452</v>
      </c>
      <c r="H21" s="44"/>
      <c r="I21" s="56"/>
      <c r="J21" s="55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149"/>
    </row>
    <row r="22" spans="1:35" ht="20.25" customHeight="1" x14ac:dyDescent="0.25">
      <c r="B22" s="66" t="s">
        <v>46</v>
      </c>
      <c r="C22" s="67" t="s">
        <v>50</v>
      </c>
      <c r="D22" s="60" t="s">
        <v>33</v>
      </c>
      <c r="E22" s="60">
        <v>1</v>
      </c>
      <c r="F22" s="65">
        <v>99618.481718504452</v>
      </c>
      <c r="G22" s="65">
        <v>99618.481718504452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8">
        <v>99618.481718504452</v>
      </c>
      <c r="AH22" s="64">
        <v>0.15</v>
      </c>
    </row>
    <row r="23" spans="1:35" customFormat="1" ht="14.25" customHeight="1" x14ac:dyDescent="0.25"/>
    <row r="24" spans="1:35" customFormat="1" ht="30" hidden="1" customHeight="1" x14ac:dyDescent="0.25">
      <c r="B24" s="46" t="s">
        <v>21</v>
      </c>
      <c r="C24" s="46" t="s">
        <v>22</v>
      </c>
      <c r="D24" s="46" t="s">
        <v>23</v>
      </c>
      <c r="E24" s="46" t="s">
        <v>24</v>
      </c>
      <c r="F24" s="46" t="s">
        <v>173</v>
      </c>
      <c r="G24" s="46" t="s">
        <v>27</v>
      </c>
      <c r="H24" s="150"/>
      <c r="I24" s="220" t="s">
        <v>206</v>
      </c>
      <c r="J24" s="221"/>
      <c r="K24" s="220" t="s">
        <v>207</v>
      </c>
      <c r="L24" s="221"/>
      <c r="M24" s="220" t="s">
        <v>208</v>
      </c>
      <c r="N24" s="221"/>
    </row>
    <row r="25" spans="1:35" s="54" customFormat="1" ht="26.25" customHeight="1" x14ac:dyDescent="0.25">
      <c r="A25" s="49"/>
      <c r="B25" s="50">
        <v>2</v>
      </c>
      <c r="C25" s="51" t="s">
        <v>51</v>
      </c>
      <c r="D25" s="52"/>
      <c r="E25" s="71"/>
      <c r="F25" s="72"/>
      <c r="G25" s="73">
        <v>146530.6505499316</v>
      </c>
      <c r="H25" s="151"/>
      <c r="I25" s="152"/>
      <c r="J25" s="152"/>
      <c r="K25" s="152"/>
      <c r="L25" s="152"/>
      <c r="M25" s="152"/>
      <c r="N25" s="152"/>
    </row>
    <row r="26" spans="1:35" s="54" customFormat="1" ht="18.75" customHeight="1" x14ac:dyDescent="0.25">
      <c r="A26" s="49"/>
      <c r="B26" s="55" t="s">
        <v>52</v>
      </c>
      <c r="C26" s="56" t="s">
        <v>53</v>
      </c>
      <c r="D26" s="57"/>
      <c r="E26" s="58">
        <v>0.3</v>
      </c>
      <c r="F26" s="57"/>
      <c r="G26" s="59">
        <v>43959.195164979479</v>
      </c>
      <c r="I26" s="153"/>
      <c r="J26" s="153"/>
      <c r="K26" s="154"/>
      <c r="L26" s="154"/>
      <c r="M26" s="154"/>
      <c r="N26" s="59"/>
      <c r="X26" s="157"/>
    </row>
    <row r="27" spans="1:35" ht="21" customHeight="1" outlineLevel="1" x14ac:dyDescent="0.25">
      <c r="B27" s="60" t="s">
        <v>54</v>
      </c>
      <c r="C27" s="69" t="s">
        <v>55</v>
      </c>
      <c r="D27" s="70" t="s">
        <v>56</v>
      </c>
      <c r="E27" s="62">
        <v>1</v>
      </c>
      <c r="F27" s="65">
        <v>2197.9597582489741</v>
      </c>
      <c r="G27" s="65">
        <v>2197.9597582489741</v>
      </c>
      <c r="I27" s="155">
        <v>2197.9597582489741</v>
      </c>
      <c r="J27" s="156">
        <v>1.5000000000000001E-2</v>
      </c>
      <c r="K27" s="155"/>
      <c r="L27" s="155"/>
      <c r="M27" s="155"/>
      <c r="N27" s="155"/>
    </row>
    <row r="28" spans="1:35" ht="21" customHeight="1" outlineLevel="1" x14ac:dyDescent="0.25">
      <c r="B28" s="60" t="s">
        <v>57</v>
      </c>
      <c r="C28" s="69" t="s">
        <v>194</v>
      </c>
      <c r="D28" s="70" t="s">
        <v>56</v>
      </c>
      <c r="E28" s="62">
        <v>1</v>
      </c>
      <c r="F28" s="65">
        <v>13187.758549493843</v>
      </c>
      <c r="G28" s="65">
        <v>13187.758549493843</v>
      </c>
      <c r="I28" s="88">
        <v>13187.758549493843</v>
      </c>
      <c r="J28" s="64">
        <v>0.09</v>
      </c>
      <c r="K28" s="88"/>
      <c r="L28" s="88"/>
      <c r="M28" s="88"/>
      <c r="N28" s="88"/>
    </row>
    <row r="29" spans="1:35" ht="21" customHeight="1" outlineLevel="1" x14ac:dyDescent="0.25">
      <c r="B29" s="60" t="s">
        <v>59</v>
      </c>
      <c r="C29" s="69" t="s">
        <v>195</v>
      </c>
      <c r="D29" s="70" t="s">
        <v>56</v>
      </c>
      <c r="E29" s="62">
        <v>1</v>
      </c>
      <c r="F29" s="65">
        <v>2197.9597582489741</v>
      </c>
      <c r="G29" s="65">
        <v>2197.9597582489741</v>
      </c>
      <c r="I29" s="88">
        <v>2197.9597582489741</v>
      </c>
      <c r="J29" s="64">
        <v>1.5000000000000001E-2</v>
      </c>
      <c r="K29" s="88"/>
      <c r="L29" s="88"/>
      <c r="M29" s="88"/>
      <c r="N29" s="88"/>
    </row>
    <row r="30" spans="1:35" ht="21" customHeight="1" outlineLevel="1" x14ac:dyDescent="0.25">
      <c r="B30" s="60" t="s">
        <v>61</v>
      </c>
      <c r="C30" s="69" t="s">
        <v>58</v>
      </c>
      <c r="D30" s="70" t="s">
        <v>56</v>
      </c>
      <c r="E30" s="62">
        <v>1</v>
      </c>
      <c r="F30" s="65">
        <v>8791.8390329958966</v>
      </c>
      <c r="G30" s="65">
        <v>8791.8390329958966</v>
      </c>
      <c r="I30" s="88">
        <v>8791.8390329958966</v>
      </c>
      <c r="J30" s="64">
        <v>6.0000000000000005E-2</v>
      </c>
      <c r="K30" s="88"/>
      <c r="L30" s="88"/>
      <c r="M30" s="88"/>
      <c r="N30" s="88"/>
    </row>
    <row r="31" spans="1:35" ht="21" customHeight="1" outlineLevel="1" x14ac:dyDescent="0.25">
      <c r="B31" s="60" t="s">
        <v>175</v>
      </c>
      <c r="C31" s="69" t="s">
        <v>60</v>
      </c>
      <c r="D31" s="70" t="s">
        <v>56</v>
      </c>
      <c r="E31" s="62">
        <v>1</v>
      </c>
      <c r="F31" s="65">
        <v>10989.79879124487</v>
      </c>
      <c r="G31" s="65">
        <v>10989.79879124487</v>
      </c>
      <c r="I31" s="88">
        <v>10989.79879124487</v>
      </c>
      <c r="J31" s="64">
        <v>7.4999999999999997E-2</v>
      </c>
      <c r="K31" s="88"/>
      <c r="L31" s="88"/>
      <c r="M31" s="88"/>
      <c r="N31" s="88"/>
    </row>
    <row r="32" spans="1:35" ht="21" customHeight="1" outlineLevel="1" x14ac:dyDescent="0.25">
      <c r="B32" s="60" t="s">
        <v>176</v>
      </c>
      <c r="C32" s="69" t="s">
        <v>62</v>
      </c>
      <c r="D32" s="70" t="s">
        <v>56</v>
      </c>
      <c r="E32" s="62">
        <v>1</v>
      </c>
      <c r="F32" s="65">
        <v>2197.9597582489741</v>
      </c>
      <c r="G32" s="65">
        <v>2197.9597582489741</v>
      </c>
      <c r="I32" s="88">
        <v>2197.9597582489741</v>
      </c>
      <c r="J32" s="64">
        <v>1.5000000000000001E-2</v>
      </c>
      <c r="K32" s="88"/>
      <c r="L32" s="88"/>
      <c r="M32" s="88"/>
      <c r="N32" s="88"/>
    </row>
    <row r="33" spans="1:14" ht="21" customHeight="1" outlineLevel="1" x14ac:dyDescent="0.25">
      <c r="B33" s="60" t="s">
        <v>196</v>
      </c>
      <c r="C33" s="69" t="s">
        <v>197</v>
      </c>
      <c r="D33" s="70" t="s">
        <v>56</v>
      </c>
      <c r="E33" s="62">
        <v>1</v>
      </c>
      <c r="F33" s="65">
        <v>4395.9195164979483</v>
      </c>
      <c r="G33" s="65">
        <v>4395.9195164979483</v>
      </c>
      <c r="I33" s="88">
        <v>4395.9195164979483</v>
      </c>
      <c r="J33" s="64">
        <v>3.0000000000000002E-2</v>
      </c>
      <c r="K33" s="88"/>
      <c r="L33" s="88"/>
      <c r="M33" s="88"/>
      <c r="N33" s="88"/>
    </row>
    <row r="34" spans="1:14" s="54" customFormat="1" ht="16.5" customHeight="1" x14ac:dyDescent="0.25">
      <c r="A34" s="49"/>
      <c r="B34" s="55" t="s">
        <v>63</v>
      </c>
      <c r="C34" s="56" t="s">
        <v>64</v>
      </c>
      <c r="D34" s="57"/>
      <c r="E34" s="58">
        <v>0.3</v>
      </c>
      <c r="F34" s="57"/>
      <c r="G34" s="59">
        <v>43959.195164979479</v>
      </c>
      <c r="H34" s="151"/>
      <c r="I34" s="153"/>
      <c r="J34" s="154"/>
      <c r="K34" s="154"/>
      <c r="L34" s="154"/>
      <c r="M34" s="154"/>
      <c r="N34" s="59"/>
    </row>
    <row r="35" spans="1:14" ht="21" customHeight="1" outlineLevel="1" x14ac:dyDescent="0.25">
      <c r="B35" s="60" t="s">
        <v>65</v>
      </c>
      <c r="C35" s="69" t="s">
        <v>55</v>
      </c>
      <c r="D35" s="70" t="s">
        <v>56</v>
      </c>
      <c r="E35" s="62">
        <v>1</v>
      </c>
      <c r="F35" s="65">
        <v>2197.9597582489741</v>
      </c>
      <c r="G35" s="65">
        <v>2197.9597582489741</v>
      </c>
      <c r="I35" s="88"/>
      <c r="J35" s="88"/>
      <c r="K35" s="88">
        <v>2197.9597582489741</v>
      </c>
      <c r="L35" s="64">
        <v>1.5000000000000001E-2</v>
      </c>
      <c r="M35" s="88"/>
      <c r="N35" s="88"/>
    </row>
    <row r="36" spans="1:14" ht="21" customHeight="1" outlineLevel="1" x14ac:dyDescent="0.25">
      <c r="B36" s="60" t="s">
        <v>66</v>
      </c>
      <c r="C36" s="69" t="s">
        <v>194</v>
      </c>
      <c r="D36" s="70" t="s">
        <v>56</v>
      </c>
      <c r="E36" s="62">
        <v>1</v>
      </c>
      <c r="F36" s="65">
        <v>13187.758549493843</v>
      </c>
      <c r="G36" s="65">
        <v>13187.758549493843</v>
      </c>
      <c r="I36" s="88"/>
      <c r="J36" s="88"/>
      <c r="K36" s="88">
        <v>13187.758549493843</v>
      </c>
      <c r="L36" s="64">
        <v>0.09</v>
      </c>
      <c r="M36" s="88"/>
      <c r="N36" s="88"/>
    </row>
    <row r="37" spans="1:14" ht="21" customHeight="1" outlineLevel="1" x14ac:dyDescent="0.25">
      <c r="B37" s="60" t="s">
        <v>67</v>
      </c>
      <c r="C37" s="69" t="s">
        <v>195</v>
      </c>
      <c r="D37" s="70" t="s">
        <v>56</v>
      </c>
      <c r="E37" s="62">
        <v>1</v>
      </c>
      <c r="F37" s="65">
        <v>2197.9597582489741</v>
      </c>
      <c r="G37" s="65">
        <v>2197.9597582489741</v>
      </c>
      <c r="I37" s="88"/>
      <c r="J37" s="88"/>
      <c r="K37" s="88">
        <v>2197.9597582489741</v>
      </c>
      <c r="L37" s="64">
        <v>1.5000000000000001E-2</v>
      </c>
      <c r="M37" s="88"/>
      <c r="N37" s="88"/>
    </row>
    <row r="38" spans="1:14" ht="21" customHeight="1" outlineLevel="1" x14ac:dyDescent="0.25">
      <c r="B38" s="60" t="s">
        <v>68</v>
      </c>
      <c r="C38" s="69" t="s">
        <v>58</v>
      </c>
      <c r="D38" s="70" t="s">
        <v>56</v>
      </c>
      <c r="E38" s="62">
        <v>1</v>
      </c>
      <c r="F38" s="65">
        <v>8791.8390329958966</v>
      </c>
      <c r="G38" s="65">
        <v>8791.8390329958966</v>
      </c>
      <c r="I38" s="88"/>
      <c r="J38" s="88"/>
      <c r="K38" s="88">
        <v>8791.8390329958966</v>
      </c>
      <c r="L38" s="64">
        <v>6.0000000000000005E-2</v>
      </c>
      <c r="M38" s="88"/>
      <c r="N38" s="88"/>
    </row>
    <row r="39" spans="1:14" ht="21" customHeight="1" outlineLevel="1" x14ac:dyDescent="0.25">
      <c r="B39" s="60" t="s">
        <v>177</v>
      </c>
      <c r="C39" s="69" t="s">
        <v>60</v>
      </c>
      <c r="D39" s="70" t="s">
        <v>56</v>
      </c>
      <c r="E39" s="62">
        <v>1</v>
      </c>
      <c r="F39" s="65">
        <v>10989.79879124487</v>
      </c>
      <c r="G39" s="65">
        <v>10989.79879124487</v>
      </c>
      <c r="I39" s="88"/>
      <c r="J39" s="88"/>
      <c r="K39" s="88">
        <v>10989.79879124487</v>
      </c>
      <c r="L39" s="64">
        <v>7.4999999999999997E-2</v>
      </c>
      <c r="M39" s="88"/>
      <c r="N39" s="88"/>
    </row>
    <row r="40" spans="1:14" ht="21" customHeight="1" outlineLevel="1" x14ac:dyDescent="0.25">
      <c r="B40" s="60" t="s">
        <v>178</v>
      </c>
      <c r="C40" s="69" t="s">
        <v>62</v>
      </c>
      <c r="D40" s="70" t="s">
        <v>56</v>
      </c>
      <c r="E40" s="62">
        <v>1</v>
      </c>
      <c r="F40" s="65">
        <v>2197.9597582489741</v>
      </c>
      <c r="G40" s="65">
        <v>2197.9597582489741</v>
      </c>
      <c r="I40" s="88"/>
      <c r="J40" s="88"/>
      <c r="K40" s="88">
        <v>2197.9597582489741</v>
      </c>
      <c r="L40" s="64">
        <v>1.5000000000000001E-2</v>
      </c>
      <c r="M40" s="88"/>
      <c r="N40" s="88"/>
    </row>
    <row r="41" spans="1:14" ht="21" customHeight="1" outlineLevel="1" x14ac:dyDescent="0.25">
      <c r="B41" s="60" t="s">
        <v>198</v>
      </c>
      <c r="C41" s="69" t="s">
        <v>197</v>
      </c>
      <c r="D41" s="70" t="s">
        <v>56</v>
      </c>
      <c r="E41" s="62">
        <v>1</v>
      </c>
      <c r="F41" s="65">
        <v>4395.9195164979483</v>
      </c>
      <c r="G41" s="65">
        <v>4395.9195164979483</v>
      </c>
      <c r="I41" s="172"/>
      <c r="J41" s="172"/>
      <c r="K41" s="172">
        <v>4395.9195164979483</v>
      </c>
      <c r="L41" s="173">
        <v>3.0000000000000002E-2</v>
      </c>
      <c r="M41" s="172"/>
      <c r="N41" s="172"/>
    </row>
    <row r="42" spans="1:14" s="54" customFormat="1" ht="16.5" customHeight="1" x14ac:dyDescent="0.25">
      <c r="A42" s="49"/>
      <c r="B42" s="55" t="s">
        <v>69</v>
      </c>
      <c r="C42" s="56" t="s">
        <v>70</v>
      </c>
      <c r="D42" s="57"/>
      <c r="E42" s="58">
        <v>0.4</v>
      </c>
      <c r="F42" s="57"/>
      <c r="G42" s="59">
        <v>58612.260219972639</v>
      </c>
      <c r="H42" s="151"/>
      <c r="I42" s="153"/>
      <c r="J42" s="154"/>
      <c r="K42" s="154"/>
      <c r="L42" s="154"/>
      <c r="M42" s="154"/>
      <c r="N42" s="59"/>
    </row>
    <row r="43" spans="1:14" ht="21" customHeight="1" outlineLevel="1" x14ac:dyDescent="0.25">
      <c r="B43" s="60" t="s">
        <v>71</v>
      </c>
      <c r="C43" s="69" t="s">
        <v>55</v>
      </c>
      <c r="D43" s="70" t="s">
        <v>56</v>
      </c>
      <c r="E43" s="62">
        <v>1</v>
      </c>
      <c r="F43" s="65">
        <v>2197.9597582489741</v>
      </c>
      <c r="G43" s="65">
        <v>2197.9597582489741</v>
      </c>
      <c r="I43" s="155"/>
      <c r="J43" s="155"/>
      <c r="K43" s="155"/>
      <c r="L43" s="155"/>
      <c r="M43" s="155">
        <v>2197.9597582489741</v>
      </c>
      <c r="N43" s="156">
        <v>1.5000000000000001E-2</v>
      </c>
    </row>
    <row r="44" spans="1:14" ht="21" customHeight="1" outlineLevel="1" x14ac:dyDescent="0.25">
      <c r="B44" s="60" t="s">
        <v>72</v>
      </c>
      <c r="C44" s="69" t="s">
        <v>194</v>
      </c>
      <c r="D44" s="70" t="s">
        <v>56</v>
      </c>
      <c r="E44" s="62">
        <v>1</v>
      </c>
      <c r="F44" s="65">
        <v>13187.758549493843</v>
      </c>
      <c r="G44" s="65">
        <v>13187.758549493843</v>
      </c>
      <c r="I44" s="88"/>
      <c r="J44" s="88"/>
      <c r="K44" s="88"/>
      <c r="L44" s="88"/>
      <c r="M44" s="88">
        <v>13187.758549493843</v>
      </c>
      <c r="N44" s="64">
        <v>0.09</v>
      </c>
    </row>
    <row r="45" spans="1:14" ht="21" customHeight="1" outlineLevel="1" x14ac:dyDescent="0.25">
      <c r="B45" s="60" t="s">
        <v>73</v>
      </c>
      <c r="C45" s="69" t="s">
        <v>195</v>
      </c>
      <c r="D45" s="70" t="s">
        <v>56</v>
      </c>
      <c r="E45" s="62">
        <v>1</v>
      </c>
      <c r="F45" s="65">
        <v>2197.9597582489741</v>
      </c>
      <c r="G45" s="65">
        <v>2197.9597582489741</v>
      </c>
      <c r="I45" s="88"/>
      <c r="J45" s="88"/>
      <c r="K45" s="88"/>
      <c r="L45" s="88"/>
      <c r="M45" s="88">
        <v>2197.9597582489741</v>
      </c>
      <c r="N45" s="64">
        <v>1.5000000000000001E-2</v>
      </c>
    </row>
    <row r="46" spans="1:14" ht="21" customHeight="1" outlineLevel="1" x14ac:dyDescent="0.25">
      <c r="B46" s="60" t="s">
        <v>74</v>
      </c>
      <c r="C46" s="69" t="s">
        <v>58</v>
      </c>
      <c r="D46" s="70" t="s">
        <v>56</v>
      </c>
      <c r="E46" s="62">
        <v>1</v>
      </c>
      <c r="F46" s="65">
        <v>8791.8390329958966</v>
      </c>
      <c r="G46" s="65">
        <v>8791.8390329958966</v>
      </c>
      <c r="I46" s="88"/>
      <c r="J46" s="88"/>
      <c r="K46" s="88"/>
      <c r="L46" s="88"/>
      <c r="M46" s="88">
        <v>8791.8390329958966</v>
      </c>
      <c r="N46" s="64">
        <v>6.0000000000000005E-2</v>
      </c>
    </row>
    <row r="47" spans="1:14" ht="21" customHeight="1" outlineLevel="1" x14ac:dyDescent="0.25">
      <c r="B47" s="60" t="s">
        <v>179</v>
      </c>
      <c r="C47" s="69" t="s">
        <v>60</v>
      </c>
      <c r="D47" s="70" t="s">
        <v>56</v>
      </c>
      <c r="E47" s="62">
        <v>1</v>
      </c>
      <c r="F47" s="65">
        <v>10989.79879124487</v>
      </c>
      <c r="G47" s="65">
        <v>10989.79879124487</v>
      </c>
      <c r="I47" s="88"/>
      <c r="J47" s="88"/>
      <c r="K47" s="88"/>
      <c r="L47" s="88"/>
      <c r="M47" s="88">
        <v>10989.79879124487</v>
      </c>
      <c r="N47" s="64">
        <v>7.4999999999999997E-2</v>
      </c>
    </row>
    <row r="48" spans="1:14" ht="21" customHeight="1" outlineLevel="1" x14ac:dyDescent="0.25">
      <c r="B48" s="60" t="s">
        <v>180</v>
      </c>
      <c r="C48" s="69" t="s">
        <v>62</v>
      </c>
      <c r="D48" s="70" t="s">
        <v>56</v>
      </c>
      <c r="E48" s="62">
        <v>1</v>
      </c>
      <c r="F48" s="65">
        <v>2197.9597582489741</v>
      </c>
      <c r="G48" s="65">
        <v>2197.9597582489741</v>
      </c>
      <c r="I48" s="88"/>
      <c r="J48" s="88"/>
      <c r="K48" s="88"/>
      <c r="L48" s="88"/>
      <c r="M48" s="88">
        <v>2197.9597582489741</v>
      </c>
      <c r="N48" s="64">
        <v>1.5000000000000001E-2</v>
      </c>
    </row>
    <row r="49" spans="1:14" ht="21" customHeight="1" outlineLevel="1" x14ac:dyDescent="0.25">
      <c r="B49" s="60" t="s">
        <v>199</v>
      </c>
      <c r="C49" s="69" t="s">
        <v>197</v>
      </c>
      <c r="D49" s="70" t="s">
        <v>56</v>
      </c>
      <c r="E49" s="62">
        <v>1</v>
      </c>
      <c r="F49" s="65">
        <v>4395.9195164979483</v>
      </c>
      <c r="G49" s="65">
        <v>4395.9195164979483</v>
      </c>
      <c r="I49" s="88"/>
      <c r="J49" s="88"/>
      <c r="K49" s="88"/>
      <c r="L49" s="88"/>
      <c r="M49" s="88">
        <v>4395.9195164979483</v>
      </c>
      <c r="N49" s="64">
        <v>3.0000000000000002E-2</v>
      </c>
    </row>
    <row r="51" spans="1:14" customFormat="1" ht="30" hidden="1" customHeight="1" x14ac:dyDescent="0.25">
      <c r="B51" s="46" t="s">
        <v>21</v>
      </c>
      <c r="C51" s="46" t="s">
        <v>22</v>
      </c>
      <c r="D51" s="46" t="s">
        <v>23</v>
      </c>
      <c r="E51" s="46" t="s">
        <v>24</v>
      </c>
      <c r="F51" s="46" t="s">
        <v>173</v>
      </c>
      <c r="G51" s="46" t="s">
        <v>27</v>
      </c>
    </row>
    <row r="52" spans="1:14" s="54" customFormat="1" ht="25.5" customHeight="1" x14ac:dyDescent="0.25">
      <c r="A52" s="49"/>
      <c r="B52" s="50">
        <v>3</v>
      </c>
      <c r="C52" s="51" t="s">
        <v>75</v>
      </c>
      <c r="D52" s="52"/>
      <c r="E52" s="71"/>
      <c r="F52" s="72"/>
      <c r="G52" s="73">
        <f>G53</f>
        <v>30653.72</v>
      </c>
    </row>
    <row r="53" spans="1:14" ht="21" customHeight="1" x14ac:dyDescent="0.25">
      <c r="B53" s="70" t="s">
        <v>76</v>
      </c>
      <c r="C53" s="74" t="s">
        <v>77</v>
      </c>
      <c r="D53" s="70" t="s">
        <v>56</v>
      </c>
      <c r="E53" s="75">
        <v>1</v>
      </c>
      <c r="F53" s="158">
        <v>30653.72</v>
      </c>
      <c r="G53" s="158">
        <f>F53*E53</f>
        <v>30653.72</v>
      </c>
    </row>
    <row r="54" spans="1:14" customFormat="1" ht="14.25" customHeight="1" x14ac:dyDescent="0.25"/>
    <row r="55" spans="1:14" ht="30" customHeight="1" x14ac:dyDescent="0.25">
      <c r="B55" s="216" t="s">
        <v>78</v>
      </c>
      <c r="C55" s="217"/>
      <c r="D55" s="217"/>
      <c r="E55" s="217"/>
      <c r="F55" s="237"/>
      <c r="G55" s="77">
        <f>G52+G25+G5</f>
        <v>841307.58200662793</v>
      </c>
      <c r="H55" s="54"/>
      <c r="I55" s="79"/>
      <c r="J55" s="79"/>
      <c r="K55" s="79"/>
      <c r="L55" s="79"/>
    </row>
    <row r="56" spans="1:14" s="79" customFormat="1" x14ac:dyDescent="0.25">
      <c r="A56" s="32"/>
      <c r="B56" s="78"/>
      <c r="G56" s="81"/>
    </row>
  </sheetData>
  <mergeCells count="17">
    <mergeCell ref="S4:T4"/>
    <mergeCell ref="AG4:AH4"/>
    <mergeCell ref="I24:J24"/>
    <mergeCell ref="K24:L24"/>
    <mergeCell ref="M24:N24"/>
    <mergeCell ref="B55:F55"/>
    <mergeCell ref="U4:V4"/>
    <mergeCell ref="W4:X4"/>
    <mergeCell ref="Y4:Z4"/>
    <mergeCell ref="AA4:AB4"/>
    <mergeCell ref="AC4:AD4"/>
    <mergeCell ref="AE4:AF4"/>
    <mergeCell ref="I4:J4"/>
    <mergeCell ref="K4:L4"/>
    <mergeCell ref="M4:N4"/>
    <mergeCell ref="O4:P4"/>
    <mergeCell ref="Q4:R4"/>
  </mergeCells>
  <conditionalFormatting sqref="I21">
    <cfRule type="cellIs" dxfId="15" priority="1" operator="greaterThan">
      <formula>0</formula>
    </cfRule>
  </conditionalFormatting>
  <conditionalFormatting sqref="I5:AF18 AH5:AH18 AH20 I20:AF20 I22:AF22 AH22">
    <cfRule type="cellIs" dxfId="14" priority="16" operator="greaterThan">
      <formula>0</formula>
    </cfRule>
  </conditionalFormatting>
  <conditionalFormatting sqref="I27:I33 K27:L33 I43:M49 I35:K41 M35:M41">
    <cfRule type="cellIs" dxfId="13" priority="15" operator="greaterThan">
      <formula>0</formula>
    </cfRule>
  </conditionalFormatting>
  <conditionalFormatting sqref="M27:M33">
    <cfRule type="cellIs" dxfId="12" priority="14" operator="greaterThan">
      <formula>0</formula>
    </cfRule>
  </conditionalFormatting>
  <conditionalFormatting sqref="AG5:AG18 AG20 AG22">
    <cfRule type="cellIs" dxfId="11" priority="13" operator="greaterThan">
      <formula>0</formula>
    </cfRule>
  </conditionalFormatting>
  <conditionalFormatting sqref="N35:N41">
    <cfRule type="cellIs" dxfId="10" priority="12" operator="greaterThan">
      <formula>0</formula>
    </cfRule>
  </conditionalFormatting>
  <conditionalFormatting sqref="N27:N33">
    <cfRule type="cellIs" dxfId="9" priority="11" operator="greaterThan">
      <formula>0</formula>
    </cfRule>
  </conditionalFormatting>
  <conditionalFormatting sqref="J27">
    <cfRule type="cellIs" dxfId="8" priority="10" operator="greaterThan">
      <formula>0</formula>
    </cfRule>
  </conditionalFormatting>
  <conditionalFormatting sqref="J28:J33">
    <cfRule type="cellIs" dxfId="7" priority="9" operator="greaterThan">
      <formula>0</formula>
    </cfRule>
  </conditionalFormatting>
  <conditionalFormatting sqref="L35:L41">
    <cfRule type="cellIs" dxfId="6" priority="8" operator="greaterThan">
      <formula>0</formula>
    </cfRule>
  </conditionalFormatting>
  <conditionalFormatting sqref="N43:N49">
    <cfRule type="cellIs" dxfId="5" priority="7" operator="greaterThan">
      <formula>0</formula>
    </cfRule>
  </conditionalFormatting>
  <conditionalFormatting sqref="J19:AF19 AH19">
    <cfRule type="cellIs" dxfId="4" priority="6" operator="greaterThan">
      <formula>0</formula>
    </cfRule>
  </conditionalFormatting>
  <conditionalFormatting sqref="AG19">
    <cfRule type="cellIs" dxfId="3" priority="5" operator="greaterThan">
      <formula>0</formula>
    </cfRule>
  </conditionalFormatting>
  <conditionalFormatting sqref="I19">
    <cfRule type="cellIs" dxfId="2" priority="4" operator="greaterThan">
      <formula>0</formula>
    </cfRule>
  </conditionalFormatting>
  <conditionalFormatting sqref="J21:AF21 AH21">
    <cfRule type="cellIs" dxfId="1" priority="3" operator="greaterThan">
      <formula>0</formula>
    </cfRule>
  </conditionalFormatting>
  <conditionalFormatting sqref="AG21"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2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I104"/>
  <sheetViews>
    <sheetView showGridLines="0" view="pageBreakPreview" zoomScale="85" zoomScaleNormal="80" zoomScaleSheetLayoutView="85" workbookViewId="0">
      <selection activeCell="U28" sqref="U28"/>
    </sheetView>
  </sheetViews>
  <sheetFormatPr defaultRowHeight="12.75" x14ac:dyDescent="0.25"/>
  <cols>
    <col min="1" max="1" width="2.85546875" style="174" customWidth="1"/>
    <col min="2" max="2" width="7.5703125" style="190" customWidth="1"/>
    <col min="3" max="3" width="48" style="174" customWidth="1"/>
    <col min="4" max="4" width="10.7109375" style="174" customWidth="1"/>
    <col min="5" max="6" width="16.140625" style="208" customWidth="1"/>
    <col min="7" max="7" width="18.5703125" style="190" customWidth="1"/>
    <col min="8" max="8" width="3" style="174" customWidth="1"/>
    <col min="9" max="9" width="10.85546875" style="174" customWidth="1"/>
    <col min="10" max="10" width="3" style="174" customWidth="1"/>
    <col min="11" max="16384" width="9.140625" style="174"/>
  </cols>
  <sheetData>
    <row r="1" spans="2:9" ht="36" customHeight="1" x14ac:dyDescent="0.25">
      <c r="B1" s="214" t="s">
        <v>214</v>
      </c>
      <c r="C1" s="214"/>
      <c r="D1" s="214"/>
      <c r="E1" s="214"/>
      <c r="F1" s="214"/>
      <c r="G1" s="214"/>
      <c r="H1" s="33"/>
      <c r="I1" s="34" t="s">
        <v>14</v>
      </c>
    </row>
    <row r="2" spans="2:9" ht="15.75" x14ac:dyDescent="0.25">
      <c r="B2" s="243" t="s">
        <v>405</v>
      </c>
      <c r="C2" s="244"/>
      <c r="D2" s="244"/>
      <c r="E2" s="244"/>
      <c r="F2" s="244"/>
      <c r="G2" s="244"/>
      <c r="H2" s="137"/>
      <c r="I2" s="34" t="s">
        <v>16</v>
      </c>
    </row>
    <row r="4" spans="2:9" s="179" customFormat="1" ht="15" x14ac:dyDescent="0.25">
      <c r="B4" s="175"/>
      <c r="C4" s="176" t="s">
        <v>143</v>
      </c>
      <c r="D4" s="175" t="s">
        <v>215</v>
      </c>
      <c r="E4" s="177"/>
      <c r="F4" s="177"/>
      <c r="G4" s="178"/>
    </row>
    <row r="5" spans="2:9" s="181" customFormat="1" ht="17.25" customHeight="1" x14ac:dyDescent="0.25">
      <c r="B5" s="175"/>
      <c r="C5" s="176" t="s">
        <v>216</v>
      </c>
      <c r="D5" s="180">
        <v>0.3</v>
      </c>
      <c r="E5" s="177"/>
      <c r="F5" s="177"/>
      <c r="G5" s="178"/>
    </row>
    <row r="6" spans="2:9" s="181" customFormat="1" ht="17.25" customHeight="1" x14ac:dyDescent="0.25">
      <c r="B6" s="175"/>
      <c r="C6" s="176" t="s">
        <v>157</v>
      </c>
      <c r="D6" s="175" t="s">
        <v>217</v>
      </c>
      <c r="E6" s="177"/>
      <c r="F6" s="177"/>
      <c r="G6" s="178"/>
    </row>
    <row r="7" spans="2:9" s="181" customFormat="1" ht="17.25" customHeight="1" x14ac:dyDescent="0.25">
      <c r="B7" s="175"/>
      <c r="C7" s="176" t="s">
        <v>218</v>
      </c>
      <c r="D7" s="175" t="s">
        <v>219</v>
      </c>
      <c r="E7" s="177"/>
      <c r="F7" s="177"/>
      <c r="G7" s="175"/>
    </row>
    <row r="8" spans="2:9" s="181" customFormat="1" ht="17.25" customHeight="1" x14ac:dyDescent="0.25">
      <c r="B8" s="178"/>
      <c r="C8" s="181" t="s">
        <v>220</v>
      </c>
      <c r="E8" s="182"/>
      <c r="F8" s="182"/>
      <c r="G8" s="178"/>
    </row>
    <row r="9" spans="2:9" s="181" customFormat="1" ht="25.5" x14ac:dyDescent="0.25">
      <c r="B9" s="183" t="s">
        <v>104</v>
      </c>
      <c r="C9" s="183" t="s">
        <v>2</v>
      </c>
      <c r="D9" s="183" t="s">
        <v>33</v>
      </c>
      <c r="E9" s="184" t="s">
        <v>221</v>
      </c>
      <c r="F9" s="184" t="s">
        <v>222</v>
      </c>
      <c r="G9" s="183" t="s">
        <v>223</v>
      </c>
    </row>
    <row r="10" spans="2:9" s="190" customFormat="1" ht="36.950000000000003" customHeight="1" x14ac:dyDescent="0.25">
      <c r="B10" s="185">
        <v>3</v>
      </c>
      <c r="C10" s="186" t="s">
        <v>224</v>
      </c>
      <c r="D10" s="187"/>
      <c r="E10" s="188"/>
      <c r="F10" s="188"/>
      <c r="G10" s="189"/>
    </row>
    <row r="11" spans="2:9" ht="20.25" customHeight="1" x14ac:dyDescent="0.25">
      <c r="B11" s="191" t="s">
        <v>76</v>
      </c>
      <c r="C11" s="192" t="s">
        <v>225</v>
      </c>
      <c r="D11" s="193" t="s">
        <v>226</v>
      </c>
      <c r="E11" s="194">
        <v>162.1</v>
      </c>
      <c r="F11" s="195"/>
      <c r="G11" s="196"/>
    </row>
    <row r="12" spans="2:9" x14ac:dyDescent="0.25">
      <c r="B12" s="191" t="s">
        <v>227</v>
      </c>
      <c r="C12" s="192" t="s">
        <v>228</v>
      </c>
      <c r="D12" s="193" t="s">
        <v>226</v>
      </c>
      <c r="E12" s="194">
        <v>171.03</v>
      </c>
      <c r="F12" s="195"/>
      <c r="G12" s="196"/>
    </row>
    <row r="13" spans="2:9" ht="14.25" customHeight="1" x14ac:dyDescent="0.25">
      <c r="B13" s="191" t="s">
        <v>229</v>
      </c>
      <c r="C13" s="192" t="s">
        <v>230</v>
      </c>
      <c r="D13" s="193" t="s">
        <v>226</v>
      </c>
      <c r="E13" s="194">
        <v>202.24</v>
      </c>
      <c r="F13" s="195"/>
      <c r="G13" s="196"/>
    </row>
    <row r="14" spans="2:9" ht="14.25" customHeight="1" x14ac:dyDescent="0.25">
      <c r="B14" s="191" t="s">
        <v>231</v>
      </c>
      <c r="C14" s="192" t="s">
        <v>232</v>
      </c>
      <c r="D14" s="193" t="s">
        <v>226</v>
      </c>
      <c r="E14" s="194">
        <v>404.49</v>
      </c>
      <c r="F14" s="195"/>
      <c r="G14" s="196"/>
    </row>
    <row r="15" spans="2:9" x14ac:dyDescent="0.25">
      <c r="B15" s="191" t="s">
        <v>233</v>
      </c>
      <c r="C15" s="192" t="s">
        <v>234</v>
      </c>
      <c r="D15" s="193" t="s">
        <v>226</v>
      </c>
      <c r="E15" s="194">
        <v>231.79</v>
      </c>
      <c r="F15" s="195"/>
      <c r="G15" s="196"/>
    </row>
    <row r="16" spans="2:9" ht="14.25" customHeight="1" x14ac:dyDescent="0.25">
      <c r="B16" s="191" t="s">
        <v>235</v>
      </c>
      <c r="C16" s="192" t="s">
        <v>236</v>
      </c>
      <c r="D16" s="193" t="s">
        <v>226</v>
      </c>
      <c r="E16" s="194">
        <v>332.91</v>
      </c>
      <c r="F16" s="195"/>
      <c r="G16" s="196"/>
    </row>
    <row r="17" spans="2:7" ht="14.25" customHeight="1" x14ac:dyDescent="0.25">
      <c r="B17" s="191" t="s">
        <v>237</v>
      </c>
      <c r="C17" s="192" t="s">
        <v>238</v>
      </c>
      <c r="D17" s="193" t="s">
        <v>226</v>
      </c>
      <c r="E17" s="194">
        <v>495.5</v>
      </c>
      <c r="F17" s="195"/>
      <c r="G17" s="196"/>
    </row>
    <row r="18" spans="2:7" ht="14.25" customHeight="1" x14ac:dyDescent="0.25">
      <c r="B18" s="191" t="s">
        <v>239</v>
      </c>
      <c r="C18" s="192" t="s">
        <v>240</v>
      </c>
      <c r="D18" s="193" t="s">
        <v>226</v>
      </c>
      <c r="E18" s="194">
        <v>715.87</v>
      </c>
      <c r="F18" s="195"/>
      <c r="G18" s="196"/>
    </row>
    <row r="19" spans="2:7" ht="14.25" customHeight="1" x14ac:dyDescent="0.25">
      <c r="B19" s="191" t="s">
        <v>241</v>
      </c>
      <c r="C19" s="192" t="s">
        <v>242</v>
      </c>
      <c r="D19" s="193" t="s">
        <v>226</v>
      </c>
      <c r="E19" s="194">
        <v>1056.48</v>
      </c>
      <c r="F19" s="195"/>
      <c r="G19" s="196"/>
    </row>
    <row r="20" spans="2:7" ht="14.25" customHeight="1" x14ac:dyDescent="0.25">
      <c r="B20" s="191" t="s">
        <v>243</v>
      </c>
      <c r="C20" s="192" t="s">
        <v>244</v>
      </c>
      <c r="D20" s="193" t="s">
        <v>226</v>
      </c>
      <c r="E20" s="194">
        <v>973.84</v>
      </c>
      <c r="F20" s="195"/>
      <c r="G20" s="196"/>
    </row>
    <row r="21" spans="2:7" ht="24" customHeight="1" x14ac:dyDescent="0.25">
      <c r="B21" s="191" t="s">
        <v>245</v>
      </c>
      <c r="C21" s="192" t="s">
        <v>246</v>
      </c>
      <c r="D21" s="193" t="s">
        <v>226</v>
      </c>
      <c r="E21" s="194">
        <v>1344.09</v>
      </c>
      <c r="F21" s="195"/>
      <c r="G21" s="196"/>
    </row>
    <row r="22" spans="2:7" ht="14.25" customHeight="1" x14ac:dyDescent="0.25">
      <c r="B22" s="191" t="s">
        <v>247</v>
      </c>
      <c r="C22" s="192" t="s">
        <v>248</v>
      </c>
      <c r="D22" s="193" t="s">
        <v>226</v>
      </c>
      <c r="E22" s="194">
        <v>271.19</v>
      </c>
      <c r="F22" s="195"/>
      <c r="G22" s="196"/>
    </row>
    <row r="23" spans="2:7" ht="14.25" customHeight="1" x14ac:dyDescent="0.25">
      <c r="B23" s="191" t="s">
        <v>249</v>
      </c>
      <c r="C23" s="192" t="s">
        <v>250</v>
      </c>
      <c r="D23" s="193" t="s">
        <v>226</v>
      </c>
      <c r="E23" s="194">
        <v>399.49</v>
      </c>
      <c r="F23" s="195"/>
      <c r="G23" s="196"/>
    </row>
    <row r="24" spans="2:7" ht="14.25" customHeight="1" x14ac:dyDescent="0.25">
      <c r="B24" s="191" t="s">
        <v>251</v>
      </c>
      <c r="C24" s="192" t="s">
        <v>252</v>
      </c>
      <c r="D24" s="193" t="s">
        <v>226</v>
      </c>
      <c r="E24" s="194">
        <v>886.82</v>
      </c>
      <c r="F24" s="195"/>
      <c r="G24" s="196"/>
    </row>
    <row r="25" spans="2:7" ht="14.25" customHeight="1" x14ac:dyDescent="0.25">
      <c r="B25" s="191" t="s">
        <v>253</v>
      </c>
      <c r="C25" s="192" t="s">
        <v>254</v>
      </c>
      <c r="D25" s="193" t="s">
        <v>226</v>
      </c>
      <c r="E25" s="194">
        <v>1238.98</v>
      </c>
      <c r="F25" s="195"/>
      <c r="G25" s="196"/>
    </row>
    <row r="26" spans="2:7" ht="14.25" customHeight="1" x14ac:dyDescent="0.25">
      <c r="B26" s="191" t="s">
        <v>255</v>
      </c>
      <c r="C26" s="192" t="s">
        <v>256</v>
      </c>
      <c r="D26" s="193" t="s">
        <v>226</v>
      </c>
      <c r="E26" s="194">
        <v>1452.72</v>
      </c>
      <c r="F26" s="195"/>
      <c r="G26" s="196"/>
    </row>
    <row r="27" spans="2:7" ht="14.25" customHeight="1" x14ac:dyDescent="0.25">
      <c r="B27" s="191" t="s">
        <v>257</v>
      </c>
      <c r="C27" s="192" t="s">
        <v>258</v>
      </c>
      <c r="D27" s="193" t="s">
        <v>56</v>
      </c>
      <c r="E27" s="194">
        <v>451</v>
      </c>
      <c r="F27" s="195"/>
      <c r="G27" s="196"/>
    </row>
    <row r="28" spans="2:7" ht="25.5" x14ac:dyDescent="0.25">
      <c r="B28" s="191" t="s">
        <v>259</v>
      </c>
      <c r="C28" s="192" t="s">
        <v>260</v>
      </c>
      <c r="D28" s="193" t="s">
        <v>261</v>
      </c>
      <c r="E28" s="194">
        <v>7166.74</v>
      </c>
      <c r="F28" s="195"/>
      <c r="G28" s="196"/>
    </row>
    <row r="29" spans="2:7" x14ac:dyDescent="0.25">
      <c r="B29" s="191" t="s">
        <v>262</v>
      </c>
      <c r="C29" s="192" t="s">
        <v>263</v>
      </c>
      <c r="D29" s="193" t="s">
        <v>261</v>
      </c>
      <c r="E29" s="194">
        <v>7166.74</v>
      </c>
      <c r="F29" s="195"/>
      <c r="G29" s="196"/>
    </row>
    <row r="30" spans="2:7" ht="38.25" x14ac:dyDescent="0.25">
      <c r="B30" s="191" t="s">
        <v>264</v>
      </c>
      <c r="C30" s="192" t="s">
        <v>265</v>
      </c>
      <c r="D30" s="193" t="s">
        <v>261</v>
      </c>
      <c r="E30" s="194">
        <v>4303.6400000000003</v>
      </c>
      <c r="F30" s="195"/>
      <c r="G30" s="196"/>
    </row>
    <row r="31" spans="2:7" ht="38.25" x14ac:dyDescent="0.25">
      <c r="B31" s="191" t="s">
        <v>266</v>
      </c>
      <c r="C31" s="192" t="s">
        <v>267</v>
      </c>
      <c r="D31" s="193" t="s">
        <v>261</v>
      </c>
      <c r="E31" s="194">
        <v>4303.6400000000003</v>
      </c>
      <c r="F31" s="195"/>
      <c r="G31" s="196"/>
    </row>
    <row r="32" spans="2:7" ht="38.25" x14ac:dyDescent="0.25">
      <c r="B32" s="191" t="s">
        <v>268</v>
      </c>
      <c r="C32" s="192" t="s">
        <v>269</v>
      </c>
      <c r="D32" s="193" t="s">
        <v>261</v>
      </c>
      <c r="E32" s="194">
        <v>306.77999999999997</v>
      </c>
      <c r="F32" s="195"/>
      <c r="G32" s="196"/>
    </row>
    <row r="33" spans="2:7" x14ac:dyDescent="0.25">
      <c r="B33" s="191" t="s">
        <v>270</v>
      </c>
      <c r="C33" s="192" t="s">
        <v>271</v>
      </c>
      <c r="D33" s="193" t="s">
        <v>272</v>
      </c>
      <c r="E33" s="194">
        <v>319.32</v>
      </c>
      <c r="F33" s="195"/>
      <c r="G33" s="196"/>
    </row>
    <row r="34" spans="2:7" ht="25.5" x14ac:dyDescent="0.25">
      <c r="B34" s="191" t="s">
        <v>273</v>
      </c>
      <c r="C34" s="192" t="s">
        <v>274</v>
      </c>
      <c r="D34" s="193" t="s">
        <v>272</v>
      </c>
      <c r="E34" s="194">
        <v>46.3</v>
      </c>
      <c r="F34" s="195"/>
      <c r="G34" s="196"/>
    </row>
    <row r="35" spans="2:7" ht="51" x14ac:dyDescent="0.25">
      <c r="B35" s="191" t="s">
        <v>275</v>
      </c>
      <c r="C35" s="192" t="s">
        <v>276</v>
      </c>
      <c r="D35" s="193" t="s">
        <v>261</v>
      </c>
      <c r="E35" s="194" t="s">
        <v>144</v>
      </c>
      <c r="F35" s="195"/>
      <c r="G35" s="196"/>
    </row>
    <row r="36" spans="2:7" x14ac:dyDescent="0.25">
      <c r="B36" s="191" t="s">
        <v>277</v>
      </c>
      <c r="C36" s="192" t="s">
        <v>278</v>
      </c>
      <c r="D36" s="193" t="s">
        <v>226</v>
      </c>
      <c r="E36" s="194" t="s">
        <v>144</v>
      </c>
      <c r="F36" s="195"/>
      <c r="G36" s="196"/>
    </row>
    <row r="37" spans="2:7" ht="14.25" customHeight="1" x14ac:dyDescent="0.25">
      <c r="B37" s="191" t="s">
        <v>279</v>
      </c>
      <c r="C37" s="192" t="s">
        <v>280</v>
      </c>
      <c r="D37" s="193" t="s">
        <v>272</v>
      </c>
      <c r="E37" s="194" t="s">
        <v>144</v>
      </c>
      <c r="F37" s="195"/>
      <c r="G37" s="196"/>
    </row>
    <row r="38" spans="2:7" ht="14.25" customHeight="1" x14ac:dyDescent="0.25">
      <c r="B38" s="185">
        <v>5</v>
      </c>
      <c r="C38" s="186" t="s">
        <v>281</v>
      </c>
      <c r="D38" s="187"/>
      <c r="E38" s="188"/>
      <c r="F38" s="188"/>
      <c r="G38" s="189"/>
    </row>
    <row r="39" spans="2:7" ht="20.25" customHeight="1" x14ac:dyDescent="0.25">
      <c r="B39" s="191" t="s">
        <v>158</v>
      </c>
      <c r="C39" s="192" t="s">
        <v>282</v>
      </c>
      <c r="D39" s="193" t="s">
        <v>272</v>
      </c>
      <c r="E39" s="194">
        <v>105.83</v>
      </c>
      <c r="F39" s="195"/>
      <c r="G39" s="196"/>
    </row>
    <row r="40" spans="2:7" ht="14.25" customHeight="1" x14ac:dyDescent="0.25">
      <c r="B40" s="191" t="s">
        <v>283</v>
      </c>
      <c r="C40" s="192" t="s">
        <v>284</v>
      </c>
      <c r="D40" s="193" t="s">
        <v>272</v>
      </c>
      <c r="E40" s="194">
        <v>352.77</v>
      </c>
      <c r="F40" s="195"/>
      <c r="G40" s="196"/>
    </row>
    <row r="41" spans="2:7" ht="14.25" customHeight="1" x14ac:dyDescent="0.25">
      <c r="B41" s="191" t="s">
        <v>285</v>
      </c>
      <c r="C41" s="192" t="s">
        <v>286</v>
      </c>
      <c r="D41" s="193" t="s">
        <v>272</v>
      </c>
      <c r="E41" s="194">
        <v>44.3</v>
      </c>
      <c r="F41" s="195"/>
      <c r="G41" s="196"/>
    </row>
    <row r="42" spans="2:7" ht="14.25" customHeight="1" x14ac:dyDescent="0.25">
      <c r="B42" s="191" t="s">
        <v>287</v>
      </c>
      <c r="C42" s="192" t="s">
        <v>288</v>
      </c>
      <c r="D42" s="193" t="s">
        <v>272</v>
      </c>
      <c r="E42" s="194">
        <v>44.17</v>
      </c>
      <c r="F42" s="195"/>
      <c r="G42" s="196"/>
    </row>
    <row r="43" spans="2:7" ht="25.5" x14ac:dyDescent="0.25">
      <c r="B43" s="191" t="s">
        <v>289</v>
      </c>
      <c r="C43" s="192" t="s">
        <v>290</v>
      </c>
      <c r="D43" s="193" t="s">
        <v>272</v>
      </c>
      <c r="E43" s="194">
        <v>114.82</v>
      </c>
      <c r="F43" s="195"/>
      <c r="G43" s="196"/>
    </row>
    <row r="44" spans="2:7" ht="25.5" x14ac:dyDescent="0.25">
      <c r="B44" s="191" t="s">
        <v>291</v>
      </c>
      <c r="C44" s="192" t="s">
        <v>292</v>
      </c>
      <c r="D44" s="193" t="s">
        <v>272</v>
      </c>
      <c r="E44" s="194">
        <v>127.58</v>
      </c>
      <c r="F44" s="195"/>
      <c r="G44" s="196"/>
    </row>
    <row r="45" spans="2:7" ht="25.5" x14ac:dyDescent="0.25">
      <c r="B45" s="191" t="s">
        <v>293</v>
      </c>
      <c r="C45" s="192" t="s">
        <v>294</v>
      </c>
      <c r="D45" s="193" t="s">
        <v>272</v>
      </c>
      <c r="E45" s="194">
        <v>143.53</v>
      </c>
      <c r="F45" s="195"/>
      <c r="G45" s="196"/>
    </row>
    <row r="46" spans="2:7" x14ac:dyDescent="0.25">
      <c r="B46" s="191" t="s">
        <v>295</v>
      </c>
      <c r="C46" s="192" t="s">
        <v>296</v>
      </c>
      <c r="D46" s="193" t="s">
        <v>272</v>
      </c>
      <c r="E46" s="194">
        <v>123.16</v>
      </c>
      <c r="F46" s="195"/>
      <c r="G46" s="196"/>
    </row>
    <row r="47" spans="2:7" ht="14.25" customHeight="1" x14ac:dyDescent="0.25">
      <c r="B47" s="191" t="s">
        <v>297</v>
      </c>
      <c r="C47" s="192" t="s">
        <v>298</v>
      </c>
      <c r="D47" s="193" t="s">
        <v>272</v>
      </c>
      <c r="E47" s="194">
        <v>136.84</v>
      </c>
      <c r="F47" s="195"/>
      <c r="G47" s="196"/>
    </row>
    <row r="48" spans="2:7" ht="14.25" customHeight="1" x14ac:dyDescent="0.25">
      <c r="B48" s="191" t="s">
        <v>299</v>
      </c>
      <c r="C48" s="192" t="s">
        <v>300</v>
      </c>
      <c r="D48" s="193" t="s">
        <v>272</v>
      </c>
      <c r="E48" s="194">
        <v>153.94999999999999</v>
      </c>
      <c r="F48" s="195"/>
      <c r="G48" s="196"/>
    </row>
    <row r="49" spans="2:7" ht="14.25" customHeight="1" x14ac:dyDescent="0.25">
      <c r="B49" s="191" t="s">
        <v>301</v>
      </c>
      <c r="C49" s="192" t="s">
        <v>302</v>
      </c>
      <c r="D49" s="193" t="s">
        <v>272</v>
      </c>
      <c r="E49" s="194">
        <v>615.80999999999995</v>
      </c>
      <c r="F49" s="195"/>
      <c r="G49" s="196"/>
    </row>
    <row r="50" spans="2:7" ht="25.5" x14ac:dyDescent="0.25">
      <c r="B50" s="191" t="s">
        <v>303</v>
      </c>
      <c r="C50" s="192" t="s">
        <v>304</v>
      </c>
      <c r="D50" s="193" t="s">
        <v>272</v>
      </c>
      <c r="E50" s="194">
        <v>615.80999999999995</v>
      </c>
      <c r="F50" s="195"/>
      <c r="G50" s="196"/>
    </row>
    <row r="51" spans="2:7" x14ac:dyDescent="0.25">
      <c r="B51" s="191" t="s">
        <v>305</v>
      </c>
      <c r="C51" s="192" t="s">
        <v>306</v>
      </c>
      <c r="D51" s="193" t="s">
        <v>272</v>
      </c>
      <c r="E51" s="194">
        <v>769.76</v>
      </c>
      <c r="F51" s="195"/>
      <c r="G51" s="196"/>
    </row>
    <row r="52" spans="2:7" ht="14.25" customHeight="1" x14ac:dyDescent="0.25">
      <c r="B52" s="191" t="s">
        <v>307</v>
      </c>
      <c r="C52" s="192" t="s">
        <v>308</v>
      </c>
      <c r="D52" s="193" t="s">
        <v>272</v>
      </c>
      <c r="E52" s="194">
        <v>600</v>
      </c>
      <c r="F52" s="195"/>
      <c r="G52" s="196"/>
    </row>
    <row r="53" spans="2:7" ht="14.25" customHeight="1" x14ac:dyDescent="0.25">
      <c r="B53" s="191" t="s">
        <v>309</v>
      </c>
      <c r="C53" s="192" t="s">
        <v>310</v>
      </c>
      <c r="D53" s="193" t="s">
        <v>272</v>
      </c>
      <c r="E53" s="194">
        <v>55</v>
      </c>
      <c r="F53" s="195"/>
      <c r="G53" s="196"/>
    </row>
    <row r="54" spans="2:7" ht="14.25" customHeight="1" x14ac:dyDescent="0.25">
      <c r="B54" s="191" t="s">
        <v>311</v>
      </c>
      <c r="C54" s="192" t="s">
        <v>312</v>
      </c>
      <c r="D54" s="193" t="s">
        <v>272</v>
      </c>
      <c r="E54" s="194">
        <v>1200</v>
      </c>
      <c r="F54" s="195"/>
      <c r="G54" s="196"/>
    </row>
    <row r="55" spans="2:7" ht="14.25" customHeight="1" x14ac:dyDescent="0.25">
      <c r="B55" s="185">
        <v>6</v>
      </c>
      <c r="C55" s="186" t="s">
        <v>313</v>
      </c>
      <c r="D55" s="187"/>
      <c r="E55" s="188"/>
      <c r="F55" s="188"/>
      <c r="G55" s="189"/>
    </row>
    <row r="56" spans="2:7" ht="20.25" customHeight="1" x14ac:dyDescent="0.25">
      <c r="B56" s="191" t="s">
        <v>161</v>
      </c>
      <c r="C56" s="192" t="s">
        <v>314</v>
      </c>
      <c r="D56" s="193" t="s">
        <v>272</v>
      </c>
      <c r="E56" s="194">
        <v>108</v>
      </c>
      <c r="F56" s="195"/>
      <c r="G56" s="196"/>
    </row>
    <row r="57" spans="2:7" ht="14.25" customHeight="1" x14ac:dyDescent="0.25">
      <c r="B57" s="191" t="s">
        <v>315</v>
      </c>
      <c r="C57" s="192" t="s">
        <v>316</v>
      </c>
      <c r="D57" s="193" t="s">
        <v>272</v>
      </c>
      <c r="E57" s="194">
        <v>221.8</v>
      </c>
      <c r="F57" s="195"/>
      <c r="G57" s="196"/>
    </row>
    <row r="58" spans="2:7" ht="14.25" customHeight="1" x14ac:dyDescent="0.25">
      <c r="B58" s="191" t="s">
        <v>317</v>
      </c>
      <c r="C58" s="192" t="s">
        <v>318</v>
      </c>
      <c r="D58" s="193" t="s">
        <v>272</v>
      </c>
      <c r="E58" s="194">
        <v>431</v>
      </c>
      <c r="F58" s="195"/>
      <c r="G58" s="196"/>
    </row>
    <row r="59" spans="2:7" ht="14.25" customHeight="1" x14ac:dyDescent="0.25">
      <c r="B59" s="191" t="s">
        <v>319</v>
      </c>
      <c r="C59" s="192" t="s">
        <v>320</v>
      </c>
      <c r="D59" s="193" t="s">
        <v>272</v>
      </c>
      <c r="E59" s="194">
        <v>439.6</v>
      </c>
      <c r="F59" s="195"/>
      <c r="G59" s="196"/>
    </row>
    <row r="60" spans="2:7" ht="14.25" customHeight="1" x14ac:dyDescent="0.25">
      <c r="B60" s="191" t="s">
        <v>321</v>
      </c>
      <c r="C60" s="192" t="s">
        <v>322</v>
      </c>
      <c r="D60" s="193" t="s">
        <v>272</v>
      </c>
      <c r="E60" s="194">
        <v>550</v>
      </c>
      <c r="F60" s="195"/>
      <c r="G60" s="196"/>
    </row>
    <row r="61" spans="2:7" ht="14.25" customHeight="1" x14ac:dyDescent="0.25">
      <c r="B61" s="191" t="s">
        <v>323</v>
      </c>
      <c r="C61" s="192" t="s">
        <v>324</v>
      </c>
      <c r="D61" s="193" t="s">
        <v>272</v>
      </c>
      <c r="E61" s="194">
        <v>98.6</v>
      </c>
      <c r="F61" s="195"/>
      <c r="G61" s="196"/>
    </row>
    <row r="62" spans="2:7" ht="14.25" customHeight="1" x14ac:dyDescent="0.25">
      <c r="B62" s="191" t="s">
        <v>325</v>
      </c>
      <c r="C62" s="192" t="s">
        <v>326</v>
      </c>
      <c r="D62" s="193" t="s">
        <v>272</v>
      </c>
      <c r="E62" s="194">
        <v>34</v>
      </c>
      <c r="F62" s="195"/>
      <c r="G62" s="196"/>
    </row>
    <row r="63" spans="2:7" ht="14.25" customHeight="1" x14ac:dyDescent="0.25">
      <c r="B63" s="185">
        <v>7</v>
      </c>
      <c r="C63" s="186" t="s">
        <v>327</v>
      </c>
      <c r="D63" s="187"/>
      <c r="E63" s="188"/>
      <c r="F63" s="188"/>
      <c r="G63" s="189"/>
    </row>
    <row r="64" spans="2:7" ht="20.25" customHeight="1" x14ac:dyDescent="0.25">
      <c r="B64" s="191" t="s">
        <v>328</v>
      </c>
      <c r="C64" s="192" t="s">
        <v>329</v>
      </c>
      <c r="D64" s="193" t="s">
        <v>272</v>
      </c>
      <c r="E64" s="194">
        <v>70</v>
      </c>
      <c r="F64" s="195"/>
      <c r="G64" s="196"/>
    </row>
    <row r="65" spans="2:7" ht="14.25" customHeight="1" x14ac:dyDescent="0.25">
      <c r="B65" s="191" t="s">
        <v>330</v>
      </c>
      <c r="C65" s="192" t="s">
        <v>331</v>
      </c>
      <c r="D65" s="193" t="s">
        <v>272</v>
      </c>
      <c r="E65" s="194">
        <v>336</v>
      </c>
      <c r="F65" s="195"/>
      <c r="G65" s="196"/>
    </row>
    <row r="66" spans="2:7" ht="25.5" x14ac:dyDescent="0.25">
      <c r="B66" s="191" t="s">
        <v>332</v>
      </c>
      <c r="C66" s="192" t="s">
        <v>333</v>
      </c>
      <c r="D66" s="193" t="s">
        <v>272</v>
      </c>
      <c r="E66" s="194">
        <v>98</v>
      </c>
      <c r="F66" s="195"/>
      <c r="G66" s="196"/>
    </row>
    <row r="67" spans="2:7" x14ac:dyDescent="0.25">
      <c r="B67" s="191" t="s">
        <v>334</v>
      </c>
      <c r="C67" s="192" t="s">
        <v>335</v>
      </c>
      <c r="D67" s="193" t="s">
        <v>272</v>
      </c>
      <c r="E67" s="194">
        <v>125.7</v>
      </c>
      <c r="F67" s="195"/>
      <c r="G67" s="196"/>
    </row>
    <row r="68" spans="2:7" ht="14.25" customHeight="1" x14ac:dyDescent="0.25">
      <c r="B68" s="185">
        <v>8</v>
      </c>
      <c r="C68" s="186" t="s">
        <v>336</v>
      </c>
      <c r="D68" s="187"/>
      <c r="E68" s="188"/>
      <c r="F68" s="188"/>
      <c r="G68" s="189"/>
    </row>
    <row r="69" spans="2:7" ht="20.25" customHeight="1" x14ac:dyDescent="0.25">
      <c r="B69" s="191" t="s">
        <v>337</v>
      </c>
      <c r="C69" s="192" t="s">
        <v>338</v>
      </c>
      <c r="D69" s="193" t="s">
        <v>272</v>
      </c>
      <c r="E69" s="194">
        <v>103.8</v>
      </c>
      <c r="F69" s="195"/>
      <c r="G69" s="196"/>
    </row>
    <row r="70" spans="2:7" ht="14.25" customHeight="1" x14ac:dyDescent="0.25">
      <c r="B70" s="191" t="s">
        <v>339</v>
      </c>
      <c r="C70" s="192" t="s">
        <v>340</v>
      </c>
      <c r="D70" s="193" t="s">
        <v>272</v>
      </c>
      <c r="E70" s="194">
        <v>47.6</v>
      </c>
      <c r="F70" s="195"/>
      <c r="G70" s="196"/>
    </row>
    <row r="71" spans="2:7" ht="14.25" customHeight="1" x14ac:dyDescent="0.25">
      <c r="B71" s="191" t="s">
        <v>341</v>
      </c>
      <c r="C71" s="192" t="s">
        <v>342</v>
      </c>
      <c r="D71" s="193" t="s">
        <v>272</v>
      </c>
      <c r="E71" s="194">
        <v>26.5</v>
      </c>
      <c r="F71" s="195"/>
      <c r="G71" s="196"/>
    </row>
    <row r="72" spans="2:7" ht="14.25" customHeight="1" x14ac:dyDescent="0.25">
      <c r="B72" s="197">
        <v>9</v>
      </c>
      <c r="C72" s="198" t="s">
        <v>343</v>
      </c>
      <c r="D72" s="199"/>
      <c r="E72" s="200"/>
      <c r="F72" s="200"/>
      <c r="G72" s="201"/>
    </row>
    <row r="73" spans="2:7" ht="20.25" customHeight="1" x14ac:dyDescent="0.25">
      <c r="B73" s="191" t="s">
        <v>344</v>
      </c>
      <c r="C73" s="192" t="s">
        <v>345</v>
      </c>
      <c r="D73" s="193" t="s">
        <v>346</v>
      </c>
      <c r="E73" s="194">
        <v>1329.81</v>
      </c>
      <c r="F73" s="195"/>
      <c r="G73" s="196"/>
    </row>
    <row r="74" spans="2:7" ht="25.5" x14ac:dyDescent="0.25">
      <c r="B74" s="191" t="s">
        <v>347</v>
      </c>
      <c r="C74" s="192" t="s">
        <v>348</v>
      </c>
      <c r="D74" s="193" t="s">
        <v>346</v>
      </c>
      <c r="E74" s="194">
        <v>1593.19</v>
      </c>
      <c r="F74" s="195"/>
      <c r="G74" s="196"/>
    </row>
    <row r="75" spans="2:7" x14ac:dyDescent="0.25">
      <c r="B75" s="202">
        <v>10</v>
      </c>
      <c r="C75" s="203" t="s">
        <v>349</v>
      </c>
      <c r="D75" s="204"/>
      <c r="E75" s="205"/>
      <c r="F75" s="205"/>
      <c r="G75" s="206"/>
    </row>
    <row r="76" spans="2:7" ht="38.25" x14ac:dyDescent="0.25">
      <c r="B76" s="191" t="s">
        <v>350</v>
      </c>
      <c r="C76" s="192" t="s">
        <v>351</v>
      </c>
      <c r="D76" s="193" t="s">
        <v>352</v>
      </c>
      <c r="E76" s="194">
        <v>470.25</v>
      </c>
      <c r="F76" s="195"/>
      <c r="G76" s="196" t="s">
        <v>353</v>
      </c>
    </row>
    <row r="77" spans="2:7" ht="38.25" x14ac:dyDescent="0.25">
      <c r="B77" s="191" t="s">
        <v>354</v>
      </c>
      <c r="C77" s="192" t="s">
        <v>355</v>
      </c>
      <c r="D77" s="193" t="s">
        <v>352</v>
      </c>
      <c r="E77" s="194">
        <v>104.91</v>
      </c>
      <c r="F77" s="195"/>
      <c r="G77" s="196" t="s">
        <v>353</v>
      </c>
    </row>
    <row r="78" spans="2:7" ht="38.25" x14ac:dyDescent="0.25">
      <c r="B78" s="191" t="s">
        <v>356</v>
      </c>
      <c r="C78" s="192" t="s">
        <v>357</v>
      </c>
      <c r="D78" s="193" t="s">
        <v>352</v>
      </c>
      <c r="E78" s="194">
        <v>50.89</v>
      </c>
      <c r="F78" s="195"/>
      <c r="G78" s="196" t="s">
        <v>353</v>
      </c>
    </row>
    <row r="79" spans="2:7" ht="25.5" x14ac:dyDescent="0.25">
      <c r="B79" s="191" t="s">
        <v>358</v>
      </c>
      <c r="C79" s="192" t="s">
        <v>359</v>
      </c>
      <c r="D79" s="193" t="s">
        <v>352</v>
      </c>
      <c r="E79" s="194">
        <v>38.270000000000003</v>
      </c>
      <c r="F79" s="195"/>
      <c r="G79" s="196" t="s">
        <v>353</v>
      </c>
    </row>
    <row r="80" spans="2:7" ht="25.5" x14ac:dyDescent="0.25">
      <c r="B80" s="191" t="s">
        <v>360</v>
      </c>
      <c r="C80" s="192" t="s">
        <v>361</v>
      </c>
      <c r="D80" s="193" t="s">
        <v>352</v>
      </c>
      <c r="E80" s="194">
        <v>42.01</v>
      </c>
      <c r="F80" s="195"/>
      <c r="G80" s="196" t="s">
        <v>353</v>
      </c>
    </row>
    <row r="81" spans="2:7" ht="38.25" x14ac:dyDescent="0.25">
      <c r="B81" s="191" t="s">
        <v>362</v>
      </c>
      <c r="C81" s="192" t="s">
        <v>363</v>
      </c>
      <c r="D81" s="193" t="s">
        <v>352</v>
      </c>
      <c r="E81" s="194">
        <v>46.43</v>
      </c>
      <c r="F81" s="195"/>
      <c r="G81" s="196" t="s">
        <v>353</v>
      </c>
    </row>
    <row r="82" spans="2:7" ht="25.5" x14ac:dyDescent="0.25">
      <c r="B82" s="191" t="s">
        <v>364</v>
      </c>
      <c r="C82" s="192" t="s">
        <v>365</v>
      </c>
      <c r="D82" s="193" t="s">
        <v>352</v>
      </c>
      <c r="E82" s="194">
        <v>27.03</v>
      </c>
      <c r="F82" s="195"/>
      <c r="G82" s="196" t="s">
        <v>353</v>
      </c>
    </row>
    <row r="83" spans="2:7" ht="25.5" x14ac:dyDescent="0.25">
      <c r="B83" s="191" t="s">
        <v>366</v>
      </c>
      <c r="C83" s="192" t="s">
        <v>367</v>
      </c>
      <c r="D83" s="193" t="s">
        <v>368</v>
      </c>
      <c r="E83" s="194">
        <v>59.26</v>
      </c>
      <c r="F83" s="195"/>
      <c r="G83" s="196" t="s">
        <v>353</v>
      </c>
    </row>
    <row r="84" spans="2:7" x14ac:dyDescent="0.25">
      <c r="B84" s="191" t="s">
        <v>369</v>
      </c>
      <c r="C84" s="192" t="s">
        <v>370</v>
      </c>
      <c r="D84" s="193" t="s">
        <v>368</v>
      </c>
      <c r="E84" s="194">
        <v>72.8</v>
      </c>
      <c r="F84" s="195"/>
      <c r="G84" s="196" t="s">
        <v>353</v>
      </c>
    </row>
    <row r="85" spans="2:7" ht="25.5" x14ac:dyDescent="0.25">
      <c r="B85" s="191" t="s">
        <v>371</v>
      </c>
      <c r="C85" s="192" t="s">
        <v>372</v>
      </c>
      <c r="D85" s="193" t="s">
        <v>368</v>
      </c>
      <c r="E85" s="194">
        <v>633.16</v>
      </c>
      <c r="F85" s="195"/>
      <c r="G85" s="196" t="s">
        <v>373</v>
      </c>
    </row>
    <row r="86" spans="2:7" ht="25.5" x14ac:dyDescent="0.25">
      <c r="B86" s="191" t="s">
        <v>374</v>
      </c>
      <c r="C86" s="192" t="s">
        <v>375</v>
      </c>
      <c r="D86" s="193" t="s">
        <v>368</v>
      </c>
      <c r="E86" s="194">
        <v>72.8</v>
      </c>
      <c r="F86" s="195"/>
      <c r="G86" s="196" t="s">
        <v>353</v>
      </c>
    </row>
    <row r="87" spans="2:7" x14ac:dyDescent="0.25">
      <c r="B87" s="191" t="s">
        <v>376</v>
      </c>
      <c r="C87" s="192" t="s">
        <v>377</v>
      </c>
      <c r="D87" s="193" t="s">
        <v>368</v>
      </c>
      <c r="E87" s="194">
        <v>300.63</v>
      </c>
      <c r="F87" s="195"/>
      <c r="G87" s="196" t="s">
        <v>373</v>
      </c>
    </row>
    <row r="88" spans="2:7" x14ac:dyDescent="0.25">
      <c r="B88" s="191" t="s">
        <v>378</v>
      </c>
      <c r="C88" s="192" t="s">
        <v>379</v>
      </c>
      <c r="D88" s="193" t="s">
        <v>368</v>
      </c>
      <c r="E88" s="194">
        <v>277.33999999999997</v>
      </c>
      <c r="F88" s="195"/>
      <c r="G88" s="196" t="s">
        <v>380</v>
      </c>
    </row>
    <row r="89" spans="2:7" x14ac:dyDescent="0.25">
      <c r="B89" s="185">
        <v>12</v>
      </c>
      <c r="C89" s="186" t="s">
        <v>381</v>
      </c>
      <c r="D89" s="187"/>
      <c r="E89" s="188"/>
      <c r="F89" s="188"/>
      <c r="G89" s="189"/>
    </row>
    <row r="90" spans="2:7" ht="20.25" customHeight="1" x14ac:dyDescent="0.25">
      <c r="B90" s="191" t="s">
        <v>382</v>
      </c>
      <c r="C90" s="192" t="s">
        <v>383</v>
      </c>
      <c r="D90" s="193" t="s">
        <v>272</v>
      </c>
      <c r="E90" s="194">
        <v>312.11</v>
      </c>
      <c r="F90" s="195"/>
      <c r="G90" s="196"/>
    </row>
    <row r="91" spans="2:7" ht="14.25" customHeight="1" x14ac:dyDescent="0.25">
      <c r="B91" s="191" t="s">
        <v>384</v>
      </c>
      <c r="C91" s="192" t="s">
        <v>385</v>
      </c>
      <c r="D91" s="193" t="s">
        <v>272</v>
      </c>
      <c r="E91" s="194">
        <v>1265</v>
      </c>
      <c r="F91" s="195"/>
      <c r="G91" s="196"/>
    </row>
    <row r="92" spans="2:7" ht="14.25" customHeight="1" x14ac:dyDescent="0.25">
      <c r="B92" s="191" t="s">
        <v>386</v>
      </c>
      <c r="C92" s="192" t="s">
        <v>387</v>
      </c>
      <c r="D92" s="193" t="s">
        <v>272</v>
      </c>
      <c r="E92" s="194">
        <v>199.4</v>
      </c>
      <c r="F92" s="195"/>
      <c r="G92" s="196"/>
    </row>
    <row r="93" spans="2:7" x14ac:dyDescent="0.25">
      <c r="B93" s="191" t="s">
        <v>388</v>
      </c>
      <c r="C93" s="192" t="s">
        <v>389</v>
      </c>
      <c r="D93" s="193" t="s">
        <v>346</v>
      </c>
      <c r="E93" s="194">
        <v>19278.98</v>
      </c>
      <c r="F93" s="195"/>
      <c r="G93" s="196"/>
    </row>
    <row r="94" spans="2:7" ht="14.25" customHeight="1" x14ac:dyDescent="0.25">
      <c r="B94" s="207"/>
      <c r="C94" s="207"/>
      <c r="D94" s="207"/>
      <c r="E94" s="207"/>
      <c r="F94" s="207"/>
      <c r="G94" s="207"/>
    </row>
    <row r="95" spans="2:7" x14ac:dyDescent="0.25">
      <c r="C95" s="174" t="s">
        <v>390</v>
      </c>
    </row>
    <row r="96" spans="2:7" x14ac:dyDescent="0.25">
      <c r="B96" s="185" t="s">
        <v>391</v>
      </c>
      <c r="C96" s="209" t="s">
        <v>392</v>
      </c>
      <c r="D96" s="187"/>
      <c r="E96" s="188"/>
      <c r="F96" s="188"/>
      <c r="G96" s="189"/>
    </row>
    <row r="97" spans="2:7" ht="25.5" x14ac:dyDescent="0.25">
      <c r="B97" s="191" t="s">
        <v>393</v>
      </c>
      <c r="C97" s="192" t="s">
        <v>394</v>
      </c>
      <c r="D97" s="193" t="s">
        <v>395</v>
      </c>
      <c r="E97" s="194">
        <v>4638.0960000000005</v>
      </c>
      <c r="F97" s="195"/>
      <c r="G97" s="196" t="s">
        <v>396</v>
      </c>
    </row>
    <row r="99" spans="2:7" x14ac:dyDescent="0.25">
      <c r="B99" s="241" t="s">
        <v>397</v>
      </c>
      <c r="C99" s="241"/>
      <c r="D99" s="242"/>
      <c r="E99" s="242"/>
      <c r="F99" s="242"/>
      <c r="G99" s="242"/>
    </row>
    <row r="100" spans="2:7" ht="15.2" customHeight="1" x14ac:dyDescent="0.25">
      <c r="B100" s="193" t="s">
        <v>398</v>
      </c>
      <c r="C100" s="192" t="s">
        <v>399</v>
      </c>
      <c r="D100" s="242"/>
      <c r="E100" s="242"/>
      <c r="F100" s="242"/>
      <c r="G100" s="242"/>
    </row>
    <row r="101" spans="2:7" ht="15.2" customHeight="1" x14ac:dyDescent="0.25">
      <c r="B101" s="193" t="s">
        <v>400</v>
      </c>
      <c r="C101" s="192" t="s">
        <v>401</v>
      </c>
      <c r="D101" s="242"/>
      <c r="E101" s="242"/>
      <c r="F101" s="242"/>
      <c r="G101" s="242"/>
    </row>
    <row r="102" spans="2:7" ht="15.2" customHeight="1" x14ac:dyDescent="0.25">
      <c r="B102" s="193" t="s">
        <v>402</v>
      </c>
      <c r="C102" s="192" t="s">
        <v>403</v>
      </c>
      <c r="D102" s="242"/>
      <c r="E102" s="242"/>
      <c r="F102" s="242"/>
      <c r="G102" s="242"/>
    </row>
    <row r="103" spans="2:7" ht="15.2" customHeight="1" x14ac:dyDescent="0.25">
      <c r="B103" s="193" t="s">
        <v>380</v>
      </c>
      <c r="C103" s="192" t="s">
        <v>404</v>
      </c>
      <c r="D103" s="242"/>
      <c r="E103" s="242"/>
      <c r="F103" s="242"/>
      <c r="G103" s="242"/>
    </row>
    <row r="104" spans="2:7" ht="15.6" customHeight="1" x14ac:dyDescent="0.25"/>
  </sheetData>
  <mergeCells count="4">
    <mergeCell ref="B1:G1"/>
    <mergeCell ref="B2:G2"/>
    <mergeCell ref="B99:C99"/>
    <mergeCell ref="D99:G103"/>
  </mergeCells>
  <pageMargins left="0.7" right="0.7" top="0.75" bottom="0.75" header="0.3" footer="0.3"/>
  <pageSetup paperSize="9" scale="74" fitToHeight="0" orientation="portrait" r:id="rId1"/>
  <rowBreaks count="1" manualBreakCount="1">
    <brk id="54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49"/>
  <sheetViews>
    <sheetView showGridLines="0" view="pageBreakPreview" zoomScale="85" zoomScaleNormal="85" zoomScaleSheetLayoutView="85" workbookViewId="0">
      <pane ySplit="9" topLeftCell="A10" activePane="bottomLeft" state="frozen"/>
      <selection activeCell="I11" sqref="I11"/>
      <selection pane="bottomLeft" activeCell="H27" sqref="H27"/>
    </sheetView>
  </sheetViews>
  <sheetFormatPr defaultRowHeight="12.75" outlineLevelRow="1" x14ac:dyDescent="0.25"/>
  <cols>
    <col min="1" max="1" width="5.85546875" style="32" bestFit="1" customWidth="1"/>
    <col min="2" max="2" width="6.85546875" style="42" customWidth="1"/>
    <col min="3" max="3" width="45.85546875" style="40" customWidth="1"/>
    <col min="4" max="4" width="9.42578125" style="42" customWidth="1"/>
    <col min="5" max="5" width="8" style="42" customWidth="1"/>
    <col min="6" max="6" width="17.140625" style="42" customWidth="1"/>
    <col min="7" max="7" width="13.42578125" style="43" customWidth="1"/>
    <col min="8" max="8" width="18.42578125" style="40" customWidth="1"/>
    <col min="9" max="9" width="2" style="44" customWidth="1"/>
    <col min="10" max="16384" width="9.140625" style="44"/>
  </cols>
  <sheetData>
    <row r="1" spans="1:10" s="35" customFormat="1" ht="38.25" customHeight="1" x14ac:dyDescent="0.25">
      <c r="A1" s="32"/>
      <c r="B1" s="214" t="s">
        <v>13</v>
      </c>
      <c r="C1" s="214"/>
      <c r="D1" s="214"/>
      <c r="E1" s="214"/>
      <c r="F1" s="214"/>
      <c r="G1" s="214"/>
      <c r="H1" s="214"/>
      <c r="I1" s="33"/>
      <c r="J1" s="34" t="s">
        <v>14</v>
      </c>
    </row>
    <row r="2" spans="1:10" s="35" customFormat="1" ht="15.75" x14ac:dyDescent="0.25">
      <c r="A2" s="32"/>
      <c r="B2" s="215" t="s">
        <v>15</v>
      </c>
      <c r="C2" s="215"/>
      <c r="D2" s="215"/>
      <c r="E2" s="215"/>
      <c r="F2" s="215"/>
      <c r="G2" s="215"/>
      <c r="H2" s="215"/>
      <c r="J2" s="34" t="s">
        <v>16</v>
      </c>
    </row>
    <row r="3" spans="1:10" s="35" customFormat="1" ht="15.75" x14ac:dyDescent="0.25">
      <c r="A3" s="32"/>
      <c r="B3" s="36"/>
      <c r="C3" s="36"/>
      <c r="D3" s="36"/>
      <c r="E3" s="36"/>
      <c r="F3" s="36"/>
      <c r="G3" s="36"/>
      <c r="H3" s="36"/>
    </row>
    <row r="4" spans="1:10" s="35" customFormat="1" ht="15" x14ac:dyDescent="0.25">
      <c r="A4" s="32"/>
      <c r="B4" s="37"/>
      <c r="C4" s="38" t="s">
        <v>17</v>
      </c>
      <c r="D4" s="39"/>
      <c r="E4" s="39"/>
      <c r="F4" s="39"/>
      <c r="G4" s="39"/>
      <c r="H4" s="40"/>
    </row>
    <row r="5" spans="1:10" s="35" customFormat="1" ht="15" x14ac:dyDescent="0.25">
      <c r="A5" s="32"/>
      <c r="B5" s="37"/>
      <c r="C5" s="38" t="s">
        <v>18</v>
      </c>
      <c r="D5" s="41"/>
      <c r="E5" s="41"/>
      <c r="F5" s="41"/>
      <c r="G5" s="41"/>
      <c r="H5" s="40"/>
    </row>
    <row r="6" spans="1:10" s="35" customFormat="1" ht="15" x14ac:dyDescent="0.25">
      <c r="A6" s="32"/>
      <c r="B6" s="37"/>
      <c r="C6" s="38" t="s">
        <v>19</v>
      </c>
      <c r="D6" s="39"/>
      <c r="E6" s="39"/>
      <c r="F6" s="39"/>
      <c r="G6" s="39"/>
      <c r="H6" s="40"/>
    </row>
    <row r="7" spans="1:10" s="35" customFormat="1" ht="15" x14ac:dyDescent="0.25">
      <c r="A7" s="32"/>
      <c r="B7" s="37"/>
      <c r="C7" s="38" t="s">
        <v>20</v>
      </c>
      <c r="D7" s="39"/>
      <c r="E7" s="39"/>
      <c r="F7" s="39"/>
      <c r="G7" s="39"/>
      <c r="H7" s="40"/>
    </row>
    <row r="8" spans="1:10" x14ac:dyDescent="0.25">
      <c r="H8" s="42"/>
    </row>
    <row r="9" spans="1:10" s="48" customFormat="1" ht="30" customHeight="1" x14ac:dyDescent="0.25">
      <c r="A9" s="45"/>
      <c r="B9" s="46" t="s">
        <v>21</v>
      </c>
      <c r="C9" s="46" t="s">
        <v>22</v>
      </c>
      <c r="D9" s="46" t="s">
        <v>23</v>
      </c>
      <c r="E9" s="46" t="s">
        <v>24</v>
      </c>
      <c r="F9" s="46" t="s">
        <v>25</v>
      </c>
      <c r="G9" s="47" t="s">
        <v>26</v>
      </c>
      <c r="H9" s="46" t="s">
        <v>27</v>
      </c>
    </row>
    <row r="10" spans="1:10" s="54" customFormat="1" ht="26.25" customHeight="1" x14ac:dyDescent="0.25">
      <c r="A10" s="49"/>
      <c r="B10" s="50">
        <v>1</v>
      </c>
      <c r="C10" s="51" t="s">
        <v>28</v>
      </c>
      <c r="D10" s="52"/>
      <c r="E10" s="52"/>
      <c r="F10" s="52"/>
      <c r="G10" s="52"/>
      <c r="H10" s="53">
        <f>SUM(H11,H18,H20)</f>
        <v>0</v>
      </c>
    </row>
    <row r="11" spans="1:10" s="54" customFormat="1" ht="16.5" customHeight="1" x14ac:dyDescent="0.25">
      <c r="A11" s="49"/>
      <c r="B11" s="55" t="s">
        <v>29</v>
      </c>
      <c r="C11" s="56" t="s">
        <v>30</v>
      </c>
      <c r="D11" s="57"/>
      <c r="E11" s="58">
        <v>0.75</v>
      </c>
      <c r="F11" s="57"/>
      <c r="G11" s="57"/>
      <c r="H11" s="59">
        <f>SUM(H12:H17)</f>
        <v>0</v>
      </c>
    </row>
    <row r="12" spans="1:10" ht="21.75" customHeight="1" x14ac:dyDescent="0.25">
      <c r="B12" s="60" t="s">
        <v>31</v>
      </c>
      <c r="C12" s="61" t="s">
        <v>32</v>
      </c>
      <c r="D12" s="60" t="s">
        <v>33</v>
      </c>
      <c r="E12" s="62">
        <v>1</v>
      </c>
      <c r="F12" s="63"/>
      <c r="G12" s="64">
        <f>IFERROR(('PREÇOS REF._AMÉRICAS'!$F7-$F12)/'PREÇOS REF._AMÉRICAS'!$F7,"")</f>
        <v>1</v>
      </c>
      <c r="H12" s="65">
        <f>F12*E12</f>
        <v>0</v>
      </c>
    </row>
    <row r="13" spans="1:10" ht="21" customHeight="1" x14ac:dyDescent="0.25">
      <c r="B13" s="60" t="s">
        <v>34</v>
      </c>
      <c r="C13" s="61" t="s">
        <v>35</v>
      </c>
      <c r="D13" s="60" t="s">
        <v>33</v>
      </c>
      <c r="E13" s="62">
        <v>1</v>
      </c>
      <c r="F13" s="63"/>
      <c r="G13" s="64">
        <f>IFERROR(('PREÇOS REF._AMÉRICAS'!$F8-$F13)/'PREÇOS REF._AMÉRICAS'!$F8,"")</f>
        <v>1</v>
      </c>
      <c r="H13" s="65">
        <f t="shared" ref="H13:H17" si="0">F13*E13</f>
        <v>0</v>
      </c>
    </row>
    <row r="14" spans="1:10" ht="21" customHeight="1" x14ac:dyDescent="0.25">
      <c r="B14" s="60" t="s">
        <v>36</v>
      </c>
      <c r="C14" s="61" t="s">
        <v>37</v>
      </c>
      <c r="D14" s="60" t="s">
        <v>33</v>
      </c>
      <c r="E14" s="62">
        <v>1</v>
      </c>
      <c r="F14" s="63"/>
      <c r="G14" s="64">
        <f>IFERROR(('PREÇOS REF._AMÉRICAS'!$F9-$F14)/'PREÇOS REF._AMÉRICAS'!$F9,"")</f>
        <v>1</v>
      </c>
      <c r="H14" s="65">
        <f t="shared" si="0"/>
        <v>0</v>
      </c>
    </row>
    <row r="15" spans="1:10" ht="21" customHeight="1" x14ac:dyDescent="0.25">
      <c r="B15" s="60" t="s">
        <v>38</v>
      </c>
      <c r="C15" s="61" t="s">
        <v>39</v>
      </c>
      <c r="D15" s="60" t="s">
        <v>33</v>
      </c>
      <c r="E15" s="62">
        <v>1</v>
      </c>
      <c r="F15" s="63"/>
      <c r="G15" s="64">
        <f>IFERROR(('PREÇOS REF._AMÉRICAS'!$F10-$F15)/'PREÇOS REF._AMÉRICAS'!$F10,"")</f>
        <v>1</v>
      </c>
      <c r="H15" s="65">
        <f t="shared" si="0"/>
        <v>0</v>
      </c>
    </row>
    <row r="16" spans="1:10" ht="21" customHeight="1" x14ac:dyDescent="0.25">
      <c r="B16" s="60" t="s">
        <v>40</v>
      </c>
      <c r="C16" s="61" t="s">
        <v>41</v>
      </c>
      <c r="D16" s="60" t="s">
        <v>33</v>
      </c>
      <c r="E16" s="62">
        <v>1</v>
      </c>
      <c r="F16" s="63"/>
      <c r="G16" s="64">
        <f>IFERROR(('PREÇOS REF._AMÉRICAS'!$F11-$F16)/'PREÇOS REF._AMÉRICAS'!$F11,"")</f>
        <v>1</v>
      </c>
      <c r="H16" s="65">
        <f t="shared" si="0"/>
        <v>0</v>
      </c>
    </row>
    <row r="17" spans="1:8" ht="21" customHeight="1" x14ac:dyDescent="0.25">
      <c r="B17" s="60" t="s">
        <v>42</v>
      </c>
      <c r="C17" s="61" t="s">
        <v>43</v>
      </c>
      <c r="D17" s="60" t="s">
        <v>33</v>
      </c>
      <c r="E17" s="62">
        <v>1</v>
      </c>
      <c r="F17" s="63"/>
      <c r="G17" s="64">
        <f>IFERROR(('PREÇOS REF._AMÉRICAS'!$F12-$F17)/'PREÇOS REF._AMÉRICAS'!$F12,"")</f>
        <v>1</v>
      </c>
      <c r="H17" s="65">
        <f t="shared" si="0"/>
        <v>0</v>
      </c>
    </row>
    <row r="18" spans="1:8" s="54" customFormat="1" ht="16.5" customHeight="1" x14ac:dyDescent="0.25">
      <c r="A18" s="49"/>
      <c r="B18" s="55" t="s">
        <v>44</v>
      </c>
      <c r="C18" s="56" t="s">
        <v>45</v>
      </c>
      <c r="D18" s="57"/>
      <c r="E18" s="58">
        <v>0.1</v>
      </c>
      <c r="F18" s="57"/>
      <c r="G18" s="57"/>
      <c r="H18" s="59">
        <f>H19</f>
        <v>0</v>
      </c>
    </row>
    <row r="19" spans="1:8" ht="27" customHeight="1" x14ac:dyDescent="0.25">
      <c r="B19" s="66" t="s">
        <v>46</v>
      </c>
      <c r="C19" s="67" t="s">
        <v>47</v>
      </c>
      <c r="D19" s="60" t="s">
        <v>33</v>
      </c>
      <c r="E19" s="60">
        <v>1</v>
      </c>
      <c r="F19" s="63"/>
      <c r="G19" s="64">
        <f>IFERROR(('PREÇOS REF._AMÉRICAS'!$F14-$F19)/'PREÇOS REF._AMÉRICAS'!$F14,"")</f>
        <v>1</v>
      </c>
      <c r="H19" s="65">
        <f t="shared" ref="H19" si="1">F19*E19</f>
        <v>0</v>
      </c>
    </row>
    <row r="20" spans="1:8" s="54" customFormat="1" ht="16.5" customHeight="1" x14ac:dyDescent="0.25">
      <c r="A20" s="49"/>
      <c r="B20" s="55" t="s">
        <v>48</v>
      </c>
      <c r="C20" s="56" t="s">
        <v>49</v>
      </c>
      <c r="D20" s="57"/>
      <c r="E20" s="58">
        <v>0.15</v>
      </c>
      <c r="F20" s="57"/>
      <c r="G20" s="57"/>
      <c r="H20" s="59">
        <f>H21</f>
        <v>0</v>
      </c>
    </row>
    <row r="21" spans="1:8" ht="20.25" customHeight="1" x14ac:dyDescent="0.25">
      <c r="B21" s="66" t="s">
        <v>46</v>
      </c>
      <c r="C21" s="67" t="s">
        <v>50</v>
      </c>
      <c r="D21" s="60" t="s">
        <v>33</v>
      </c>
      <c r="E21" s="60">
        <v>1</v>
      </c>
      <c r="F21" s="63"/>
      <c r="G21" s="64">
        <f>IFERROR(('PREÇOS REF._AMÉRICAS'!$F16-$F21)/'PREÇOS REF._AMÉRICAS'!$F16,"")</f>
        <v>1</v>
      </c>
      <c r="H21" s="65">
        <f t="shared" ref="H21" si="2">F21*E21</f>
        <v>0</v>
      </c>
    </row>
    <row r="22" spans="1:8" customFormat="1" ht="14.25" customHeight="1" x14ac:dyDescent="0.25">
      <c r="G22" s="68"/>
    </row>
    <row r="23" spans="1:8" s="54" customFormat="1" ht="26.25" customHeight="1" x14ac:dyDescent="0.25">
      <c r="A23" s="49"/>
      <c r="B23" s="50">
        <v>2</v>
      </c>
      <c r="C23" s="51" t="s">
        <v>51</v>
      </c>
      <c r="D23" s="52"/>
      <c r="E23" s="52"/>
      <c r="F23" s="52"/>
      <c r="G23" s="52"/>
      <c r="H23" s="53">
        <f>SUM(H24,H29,H34)</f>
        <v>0</v>
      </c>
    </row>
    <row r="24" spans="1:8" s="54" customFormat="1" ht="16.5" customHeight="1" x14ac:dyDescent="0.25">
      <c r="A24" s="49"/>
      <c r="B24" s="55" t="s">
        <v>52</v>
      </c>
      <c r="C24" s="56" t="s">
        <v>53</v>
      </c>
      <c r="D24" s="57"/>
      <c r="E24" s="58">
        <v>0.3</v>
      </c>
      <c r="F24" s="57"/>
      <c r="G24" s="57"/>
      <c r="H24" s="59">
        <f>SUM(H25:H28)</f>
        <v>0</v>
      </c>
    </row>
    <row r="25" spans="1:8" ht="21" customHeight="1" outlineLevel="1" x14ac:dyDescent="0.25">
      <c r="B25" s="60" t="s">
        <v>54</v>
      </c>
      <c r="C25" s="69" t="s">
        <v>55</v>
      </c>
      <c r="D25" s="70" t="s">
        <v>56</v>
      </c>
      <c r="E25" s="62">
        <v>1</v>
      </c>
      <c r="F25" s="63"/>
      <c r="G25" s="64">
        <f>IFERROR(('PREÇOS REF._AMÉRICAS'!$F21-$F25)/'PREÇOS REF._AMÉRICAS'!$F21,"")</f>
        <v>1</v>
      </c>
      <c r="H25" s="65">
        <f t="shared" ref="H25:H28" si="3">F25*E25</f>
        <v>0</v>
      </c>
    </row>
    <row r="26" spans="1:8" ht="21" customHeight="1" outlineLevel="1" x14ac:dyDescent="0.25">
      <c r="B26" s="60" t="s">
        <v>57</v>
      </c>
      <c r="C26" s="69" t="s">
        <v>58</v>
      </c>
      <c r="D26" s="70" t="s">
        <v>56</v>
      </c>
      <c r="E26" s="62">
        <v>1</v>
      </c>
      <c r="F26" s="63"/>
      <c r="G26" s="64">
        <f>IFERROR(('PREÇOS REF._AMÉRICAS'!$F22-$F26)/'PREÇOS REF._AMÉRICAS'!$F22,"")</f>
        <v>1</v>
      </c>
      <c r="H26" s="65">
        <f t="shared" si="3"/>
        <v>0</v>
      </c>
    </row>
    <row r="27" spans="1:8" ht="21" customHeight="1" outlineLevel="1" x14ac:dyDescent="0.25">
      <c r="B27" s="60" t="s">
        <v>59</v>
      </c>
      <c r="C27" s="69" t="s">
        <v>60</v>
      </c>
      <c r="D27" s="70" t="s">
        <v>56</v>
      </c>
      <c r="E27" s="62">
        <v>1</v>
      </c>
      <c r="F27" s="63"/>
      <c r="G27" s="64">
        <f>IFERROR(('PREÇOS REF._AMÉRICAS'!$F23-$F27)/'PREÇOS REF._AMÉRICAS'!$F23,"")</f>
        <v>1</v>
      </c>
      <c r="H27" s="65">
        <f t="shared" si="3"/>
        <v>0</v>
      </c>
    </row>
    <row r="28" spans="1:8" ht="21" customHeight="1" outlineLevel="1" x14ac:dyDescent="0.25">
      <c r="B28" s="60" t="s">
        <v>61</v>
      </c>
      <c r="C28" s="69" t="s">
        <v>62</v>
      </c>
      <c r="D28" s="70" t="s">
        <v>56</v>
      </c>
      <c r="E28" s="62">
        <v>1</v>
      </c>
      <c r="F28" s="63"/>
      <c r="G28" s="64">
        <f>IFERROR(('PREÇOS REF._AMÉRICAS'!$F24-$F28)/'PREÇOS REF._AMÉRICAS'!$F24,"")</f>
        <v>1</v>
      </c>
      <c r="H28" s="65">
        <f t="shared" si="3"/>
        <v>0</v>
      </c>
    </row>
    <row r="29" spans="1:8" s="54" customFormat="1" ht="16.5" customHeight="1" x14ac:dyDescent="0.25">
      <c r="A29" s="49"/>
      <c r="B29" s="55" t="s">
        <v>63</v>
      </c>
      <c r="C29" s="56" t="s">
        <v>64</v>
      </c>
      <c r="D29" s="57"/>
      <c r="E29" s="58">
        <v>0.3</v>
      </c>
      <c r="F29" s="57"/>
      <c r="G29" s="57"/>
      <c r="H29" s="59">
        <f>SUM(H30:H33)</f>
        <v>0</v>
      </c>
    </row>
    <row r="30" spans="1:8" ht="21" customHeight="1" outlineLevel="1" x14ac:dyDescent="0.25">
      <c r="B30" s="60" t="s">
        <v>65</v>
      </c>
      <c r="C30" s="69" t="s">
        <v>55</v>
      </c>
      <c r="D30" s="70" t="s">
        <v>56</v>
      </c>
      <c r="E30" s="62">
        <v>1</v>
      </c>
      <c r="F30" s="63"/>
      <c r="G30" s="64">
        <f>IFERROR(('PREÇOS REF._AMÉRICAS'!$F26-$F30)/'PREÇOS REF._AMÉRICAS'!$F26,"")</f>
        <v>1</v>
      </c>
      <c r="H30" s="65">
        <f t="shared" ref="H30:H33" si="4">F30*E30</f>
        <v>0</v>
      </c>
    </row>
    <row r="31" spans="1:8" ht="21" customHeight="1" outlineLevel="1" x14ac:dyDescent="0.25">
      <c r="B31" s="60" t="s">
        <v>66</v>
      </c>
      <c r="C31" s="69" t="s">
        <v>58</v>
      </c>
      <c r="D31" s="70" t="s">
        <v>56</v>
      </c>
      <c r="E31" s="62">
        <v>1</v>
      </c>
      <c r="F31" s="63"/>
      <c r="G31" s="64">
        <f>IFERROR(('PREÇOS REF._AMÉRICAS'!$F27-$F31)/'PREÇOS REF._AMÉRICAS'!$F27,"")</f>
        <v>1</v>
      </c>
      <c r="H31" s="65">
        <f t="shared" si="4"/>
        <v>0</v>
      </c>
    </row>
    <row r="32" spans="1:8" ht="21" customHeight="1" outlineLevel="1" x14ac:dyDescent="0.25">
      <c r="B32" s="60" t="s">
        <v>67</v>
      </c>
      <c r="C32" s="69" t="s">
        <v>60</v>
      </c>
      <c r="D32" s="70" t="s">
        <v>56</v>
      </c>
      <c r="E32" s="62">
        <v>1</v>
      </c>
      <c r="F32" s="63"/>
      <c r="G32" s="64">
        <f>IFERROR(('PREÇOS REF._AMÉRICAS'!$F28-$F32)/'PREÇOS REF._AMÉRICAS'!$F28,"")</f>
        <v>1</v>
      </c>
      <c r="H32" s="65">
        <f t="shared" si="4"/>
        <v>0</v>
      </c>
    </row>
    <row r="33" spans="1:9" ht="21" customHeight="1" outlineLevel="1" x14ac:dyDescent="0.25">
      <c r="B33" s="60" t="s">
        <v>68</v>
      </c>
      <c r="C33" s="69" t="s">
        <v>62</v>
      </c>
      <c r="D33" s="70" t="s">
        <v>56</v>
      </c>
      <c r="E33" s="62">
        <v>1</v>
      </c>
      <c r="F33" s="63"/>
      <c r="G33" s="64">
        <f>IFERROR(('PREÇOS REF._AMÉRICAS'!$F29-$F33)/'PREÇOS REF._AMÉRICAS'!$F29,"")</f>
        <v>1</v>
      </c>
      <c r="H33" s="65">
        <f t="shared" si="4"/>
        <v>0</v>
      </c>
    </row>
    <row r="34" spans="1:9" s="54" customFormat="1" ht="16.5" customHeight="1" x14ac:dyDescent="0.25">
      <c r="A34" s="49"/>
      <c r="B34" s="55" t="s">
        <v>69</v>
      </c>
      <c r="C34" s="56" t="s">
        <v>70</v>
      </c>
      <c r="D34" s="57"/>
      <c r="E34" s="58">
        <v>0.4</v>
      </c>
      <c r="F34" s="57"/>
      <c r="G34" s="57"/>
      <c r="H34" s="59">
        <f>SUM(H35:H38)</f>
        <v>0</v>
      </c>
    </row>
    <row r="35" spans="1:9" ht="21" customHeight="1" outlineLevel="1" x14ac:dyDescent="0.25">
      <c r="B35" s="60" t="s">
        <v>71</v>
      </c>
      <c r="C35" s="69" t="s">
        <v>55</v>
      </c>
      <c r="D35" s="70" t="s">
        <v>56</v>
      </c>
      <c r="E35" s="62">
        <v>1</v>
      </c>
      <c r="F35" s="63"/>
      <c r="G35" s="64">
        <f>IFERROR(('PREÇOS REF._AMÉRICAS'!$F31-$F35)/'PREÇOS REF._AMÉRICAS'!$F31,"")</f>
        <v>1</v>
      </c>
      <c r="H35" s="65">
        <f t="shared" ref="H35:H38" si="5">F35*E35</f>
        <v>0</v>
      </c>
    </row>
    <row r="36" spans="1:9" ht="21" customHeight="1" outlineLevel="1" x14ac:dyDescent="0.25">
      <c r="B36" s="60" t="s">
        <v>72</v>
      </c>
      <c r="C36" s="69" t="s">
        <v>58</v>
      </c>
      <c r="D36" s="70" t="s">
        <v>56</v>
      </c>
      <c r="E36" s="62">
        <v>1</v>
      </c>
      <c r="F36" s="63"/>
      <c r="G36" s="64">
        <f>IFERROR(('PREÇOS REF._AMÉRICAS'!$F32-$F36)/'PREÇOS REF._AMÉRICAS'!$F32,"")</f>
        <v>1</v>
      </c>
      <c r="H36" s="65">
        <f t="shared" si="5"/>
        <v>0</v>
      </c>
    </row>
    <row r="37" spans="1:9" ht="21" customHeight="1" outlineLevel="1" x14ac:dyDescent="0.25">
      <c r="B37" s="60" t="s">
        <v>73</v>
      </c>
      <c r="C37" s="69" t="s">
        <v>60</v>
      </c>
      <c r="D37" s="70" t="s">
        <v>56</v>
      </c>
      <c r="E37" s="62">
        <v>1</v>
      </c>
      <c r="F37" s="63"/>
      <c r="G37" s="64">
        <f>IFERROR(('PREÇOS REF._AMÉRICAS'!$F33-$F37)/'PREÇOS REF._AMÉRICAS'!$F33,"")</f>
        <v>1</v>
      </c>
      <c r="H37" s="65">
        <f t="shared" si="5"/>
        <v>0</v>
      </c>
    </row>
    <row r="38" spans="1:9" ht="21" customHeight="1" outlineLevel="1" x14ac:dyDescent="0.25">
      <c r="B38" s="60" t="s">
        <v>74</v>
      </c>
      <c r="C38" s="69" t="s">
        <v>62</v>
      </c>
      <c r="D38" s="70" t="s">
        <v>56</v>
      </c>
      <c r="E38" s="62">
        <v>1</v>
      </c>
      <c r="F38" s="63"/>
      <c r="G38" s="64">
        <f>IFERROR(('PREÇOS REF._AMÉRICAS'!$F34-$F38)/'PREÇOS REF._AMÉRICAS'!$F34,"")</f>
        <v>1</v>
      </c>
      <c r="H38" s="65">
        <f t="shared" si="5"/>
        <v>0</v>
      </c>
    </row>
    <row r="40" spans="1:9" s="54" customFormat="1" ht="25.5" customHeight="1" x14ac:dyDescent="0.25">
      <c r="A40" s="49"/>
      <c r="B40" s="50">
        <v>3</v>
      </c>
      <c r="C40" s="51" t="s">
        <v>75</v>
      </c>
      <c r="D40" s="52"/>
      <c r="E40" s="71"/>
      <c r="F40" s="72"/>
      <c r="G40" s="71"/>
      <c r="H40" s="73">
        <f>H41</f>
        <v>0</v>
      </c>
    </row>
    <row r="41" spans="1:9" ht="21" customHeight="1" x14ac:dyDescent="0.25">
      <c r="B41" s="70" t="s">
        <v>76</v>
      </c>
      <c r="C41" s="74" t="s">
        <v>77</v>
      </c>
      <c r="D41" s="70" t="s">
        <v>56</v>
      </c>
      <c r="E41" s="75">
        <v>1</v>
      </c>
      <c r="F41" s="63"/>
      <c r="G41" s="64">
        <f>IFERROR(('PREÇOS REF._AMÉRICAS'!$F38-$F41)/'PREÇOS REF._AMÉRICAS'!$F38,"")</f>
        <v>1</v>
      </c>
      <c r="H41" s="65">
        <f t="shared" ref="H41" si="6">F41*E41</f>
        <v>0</v>
      </c>
    </row>
    <row r="42" spans="1:9" customFormat="1" ht="14.25" customHeight="1" x14ac:dyDescent="0.25">
      <c r="G42" s="68"/>
    </row>
    <row r="43" spans="1:9" ht="30" customHeight="1" x14ac:dyDescent="0.25">
      <c r="B43" s="216" t="s">
        <v>78</v>
      </c>
      <c r="C43" s="217"/>
      <c r="D43" s="217"/>
      <c r="E43" s="217"/>
      <c r="F43" s="217"/>
      <c r="G43" s="76">
        <f>IFERROR((RESUMO!$H$8-$H43)/RESUMO!$H$8,"")</f>
        <v>1</v>
      </c>
      <c r="H43" s="77">
        <f>H23+H40+H10</f>
        <v>0</v>
      </c>
    </row>
    <row r="44" spans="1:9" s="79" customFormat="1" x14ac:dyDescent="0.25">
      <c r="A44" s="32"/>
      <c r="B44" s="78"/>
      <c r="G44" s="80"/>
      <c r="H44" s="81"/>
    </row>
    <row r="45" spans="1:9" s="79" customFormat="1" x14ac:dyDescent="0.25">
      <c r="A45" s="32"/>
      <c r="B45" s="78"/>
      <c r="G45" s="80"/>
      <c r="H45" s="81"/>
    </row>
    <row r="46" spans="1:9" s="79" customFormat="1" x14ac:dyDescent="0.25">
      <c r="A46" s="32"/>
      <c r="B46" s="78"/>
      <c r="G46" s="80"/>
      <c r="H46" s="81"/>
    </row>
    <row r="47" spans="1:9" s="79" customFormat="1" x14ac:dyDescent="0.25">
      <c r="A47" s="32"/>
      <c r="B47" s="82"/>
      <c r="C47" s="218"/>
      <c r="D47" s="218"/>
      <c r="E47" s="218"/>
      <c r="F47" s="218"/>
      <c r="G47" s="218"/>
      <c r="H47" s="40"/>
      <c r="I47" s="40"/>
    </row>
    <row r="48" spans="1:9" s="85" customFormat="1" ht="19.5" customHeight="1" x14ac:dyDescent="0.25">
      <c r="A48" s="32"/>
      <c r="B48" s="83"/>
      <c r="C48" s="219" t="s">
        <v>79</v>
      </c>
      <c r="D48" s="219"/>
      <c r="E48" s="219"/>
      <c r="F48" s="219"/>
      <c r="G48" s="219"/>
      <c r="H48" s="84"/>
      <c r="I48" s="84"/>
    </row>
    <row r="49" spans="1:8" s="85" customFormat="1" x14ac:dyDescent="0.25">
      <c r="A49" s="32"/>
      <c r="B49" s="83"/>
      <c r="C49" s="86"/>
      <c r="D49" s="83"/>
      <c r="E49" s="83"/>
      <c r="F49" s="83"/>
      <c r="G49" s="87"/>
      <c r="H49" s="86"/>
    </row>
  </sheetData>
  <mergeCells count="5">
    <mergeCell ref="B1:H1"/>
    <mergeCell ref="B2:H2"/>
    <mergeCell ref="B43:F43"/>
    <mergeCell ref="C47:G47"/>
    <mergeCell ref="C48:G48"/>
  </mergeCells>
  <conditionalFormatting sqref="G43">
    <cfRule type="cellIs" dxfId="64" priority="1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r:id="rId1"/>
  <ignoredErrors>
    <ignoredError sqref="H18:H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U47"/>
  <sheetViews>
    <sheetView showGridLines="0" view="pageBreakPreview" zoomScale="85" zoomScaleNormal="85" zoomScaleSheetLayoutView="85" workbookViewId="0">
      <selection activeCell="N19" sqref="N19"/>
    </sheetView>
  </sheetViews>
  <sheetFormatPr defaultRowHeight="12.75" outlineLevelRow="1" x14ac:dyDescent="0.25"/>
  <cols>
    <col min="1" max="1" width="5.85546875" style="32" bestFit="1" customWidth="1"/>
    <col min="2" max="2" width="6.85546875" style="42" customWidth="1"/>
    <col min="3" max="3" width="45.85546875" style="40" customWidth="1"/>
    <col min="4" max="4" width="8.85546875" style="42" customWidth="1"/>
    <col min="5" max="5" width="8" style="42" customWidth="1"/>
    <col min="6" max="6" width="13.28515625" style="44" customWidth="1"/>
    <col min="7" max="7" width="9.140625" style="44"/>
    <col min="8" max="8" width="13.28515625" style="44" customWidth="1"/>
    <col min="9" max="9" width="9.140625" style="44"/>
    <col min="10" max="10" width="13.28515625" style="44" customWidth="1"/>
    <col min="11" max="11" width="9.140625" style="44"/>
    <col min="12" max="12" width="13.28515625" style="44" customWidth="1"/>
    <col min="13" max="13" width="9.140625" style="44"/>
    <col min="14" max="14" width="13.28515625" style="44" customWidth="1"/>
    <col min="15" max="15" width="9.140625" style="44"/>
    <col min="16" max="16" width="13.28515625" style="44" customWidth="1"/>
    <col min="17" max="17" width="9.140625" style="44"/>
    <col min="18" max="18" width="13.28515625" style="44" customWidth="1"/>
    <col min="19" max="19" width="9.140625" style="44"/>
    <col min="20" max="20" width="2.7109375" style="44" customWidth="1"/>
    <col min="21" max="16384" width="9.140625" style="44"/>
  </cols>
  <sheetData>
    <row r="1" spans="1:21" s="35" customFormat="1" ht="38.25" customHeight="1" x14ac:dyDescent="0.25">
      <c r="A1" s="32"/>
      <c r="B1" s="214" t="s">
        <v>13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U1" s="34" t="s">
        <v>14</v>
      </c>
    </row>
    <row r="2" spans="1:21" s="35" customFormat="1" ht="15.75" x14ac:dyDescent="0.25">
      <c r="A2" s="32"/>
      <c r="B2" s="215" t="s">
        <v>80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U2" s="34" t="s">
        <v>81</v>
      </c>
    </row>
    <row r="3" spans="1:21" s="35" customFormat="1" ht="15.75" x14ac:dyDescent="0.25">
      <c r="A3" s="32"/>
      <c r="B3" s="36"/>
      <c r="C3" s="36"/>
      <c r="D3" s="36"/>
      <c r="E3" s="36"/>
    </row>
    <row r="4" spans="1:21" s="35" customFormat="1" ht="15" x14ac:dyDescent="0.25">
      <c r="A4" s="32"/>
      <c r="B4" s="37"/>
      <c r="C4" s="38" t="s">
        <v>17</v>
      </c>
      <c r="D4" s="39"/>
      <c r="E4" s="39"/>
      <c r="F4" s="39"/>
      <c r="G4" s="39"/>
      <c r="H4" s="39"/>
      <c r="I4" s="39"/>
    </row>
    <row r="5" spans="1:21" s="35" customFormat="1" ht="15" x14ac:dyDescent="0.25">
      <c r="A5" s="32"/>
      <c r="B5" s="37"/>
      <c r="C5" s="38" t="s">
        <v>18</v>
      </c>
      <c r="D5" s="41"/>
      <c r="E5" s="41"/>
      <c r="F5" s="41"/>
      <c r="G5" s="41"/>
      <c r="H5" s="41"/>
      <c r="I5" s="41"/>
    </row>
    <row r="6" spans="1:21" s="35" customFormat="1" ht="15" x14ac:dyDescent="0.25">
      <c r="A6" s="32"/>
      <c r="B6" s="37"/>
      <c r="C6" s="38" t="s">
        <v>19</v>
      </c>
      <c r="D6" s="39"/>
      <c r="E6" s="39"/>
      <c r="F6" s="39"/>
      <c r="G6" s="39"/>
      <c r="H6" s="39"/>
      <c r="I6" s="39"/>
    </row>
    <row r="7" spans="1:21" s="35" customFormat="1" ht="15" x14ac:dyDescent="0.25">
      <c r="A7" s="32"/>
      <c r="B7" s="37"/>
      <c r="C7" s="38" t="s">
        <v>20</v>
      </c>
      <c r="D7" s="39"/>
      <c r="E7" s="39"/>
      <c r="F7" s="39"/>
      <c r="G7" s="39"/>
      <c r="H7" s="39"/>
      <c r="I7" s="39"/>
    </row>
    <row r="8" spans="1:21" x14ac:dyDescent="0.25">
      <c r="F8" s="42"/>
      <c r="G8" s="42"/>
      <c r="H8" s="42"/>
      <c r="I8" s="42"/>
    </row>
    <row r="9" spans="1:21" s="48" customFormat="1" ht="30" customHeight="1" x14ac:dyDescent="0.25">
      <c r="A9" s="45"/>
      <c r="B9" s="46" t="s">
        <v>21</v>
      </c>
      <c r="C9" s="46" t="s">
        <v>22</v>
      </c>
      <c r="D9" s="46" t="s">
        <v>23</v>
      </c>
      <c r="E9" s="46" t="s">
        <v>24</v>
      </c>
      <c r="F9" s="220" t="s">
        <v>82</v>
      </c>
      <c r="G9" s="221"/>
      <c r="H9" s="220" t="s">
        <v>83</v>
      </c>
      <c r="I9" s="221"/>
      <c r="J9" s="220" t="s">
        <v>84</v>
      </c>
      <c r="K9" s="221"/>
      <c r="L9" s="220" t="s">
        <v>85</v>
      </c>
      <c r="M9" s="221"/>
      <c r="N9" s="220" t="s">
        <v>86</v>
      </c>
      <c r="O9" s="221"/>
      <c r="P9" s="220" t="s">
        <v>87</v>
      </c>
      <c r="Q9" s="221"/>
      <c r="R9" s="220" t="s">
        <v>88</v>
      </c>
      <c r="S9" s="221"/>
    </row>
    <row r="10" spans="1:21" s="54" customFormat="1" ht="26.25" customHeight="1" x14ac:dyDescent="0.25">
      <c r="A10" s="49"/>
      <c r="B10" s="50">
        <v>1</v>
      </c>
      <c r="C10" s="51" t="s">
        <v>28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21" s="54" customFormat="1" ht="16.5" customHeight="1" x14ac:dyDescent="0.25">
      <c r="A11" s="49"/>
      <c r="B11" s="55" t="s">
        <v>29</v>
      </c>
      <c r="C11" s="56" t="s">
        <v>30</v>
      </c>
      <c r="D11" s="57"/>
      <c r="E11" s="58">
        <v>0.75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1" ht="21.75" customHeight="1" x14ac:dyDescent="0.25">
      <c r="B12" s="60" t="s">
        <v>31</v>
      </c>
      <c r="C12" s="61" t="s">
        <v>32</v>
      </c>
      <c r="D12" s="60" t="s">
        <v>33</v>
      </c>
      <c r="E12" s="62">
        <v>1</v>
      </c>
      <c r="F12" s="88">
        <f>'PLAN. PREÇOS_AMÉRICAS'!$F12</f>
        <v>0</v>
      </c>
      <c r="G12" s="64" t="str">
        <f>IFERROR(F12/'PLAN. PREÇOS_AMÉRICAS'!$H$10,"")</f>
        <v/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8"/>
      <c r="S12" s="88"/>
    </row>
    <row r="13" spans="1:21" ht="21" customHeight="1" x14ac:dyDescent="0.25">
      <c r="B13" s="60" t="s">
        <v>34</v>
      </c>
      <c r="C13" s="61" t="s">
        <v>35</v>
      </c>
      <c r="D13" s="60" t="s">
        <v>33</v>
      </c>
      <c r="E13" s="62">
        <v>1</v>
      </c>
      <c r="F13" s="89"/>
      <c r="G13" s="89"/>
      <c r="H13" s="88">
        <f>'PLAN. PREÇOS_AMÉRICAS'!$F13</f>
        <v>0</v>
      </c>
      <c r="I13" s="64" t="str">
        <f>IFERROR(H13/'PLAN. PREÇOS_AMÉRICAS'!$H$10,"")</f>
        <v/>
      </c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21" ht="21" customHeight="1" x14ac:dyDescent="0.25">
      <c r="B14" s="60" t="s">
        <v>36</v>
      </c>
      <c r="C14" s="61" t="s">
        <v>37</v>
      </c>
      <c r="D14" s="60" t="s">
        <v>33</v>
      </c>
      <c r="E14" s="62">
        <v>1</v>
      </c>
      <c r="F14" s="89"/>
      <c r="G14" s="89"/>
      <c r="H14" s="89"/>
      <c r="I14" s="64"/>
      <c r="J14" s="88">
        <f>'PLAN. PREÇOS_AMÉRICAS'!$F14</f>
        <v>0</v>
      </c>
      <c r="K14" s="64" t="str">
        <f>IFERROR(J14/'PLAN. PREÇOS_AMÉRICAS'!$H$10,"")</f>
        <v/>
      </c>
      <c r="L14" s="89"/>
      <c r="M14" s="89"/>
      <c r="N14" s="89"/>
      <c r="O14" s="89"/>
      <c r="P14" s="89"/>
      <c r="Q14" s="89"/>
      <c r="R14" s="89"/>
      <c r="S14" s="89"/>
    </row>
    <row r="15" spans="1:21" ht="21" customHeight="1" x14ac:dyDescent="0.25">
      <c r="B15" s="60" t="s">
        <v>38</v>
      </c>
      <c r="C15" s="61" t="s">
        <v>39</v>
      </c>
      <c r="D15" s="60" t="s">
        <v>33</v>
      </c>
      <c r="E15" s="62">
        <v>1</v>
      </c>
      <c r="F15" s="89"/>
      <c r="G15" s="89"/>
      <c r="H15" s="89"/>
      <c r="I15" s="89"/>
      <c r="J15" s="89"/>
      <c r="K15" s="89"/>
      <c r="L15" s="88">
        <f>'PLAN. PREÇOS_AMÉRICAS'!$F15</f>
        <v>0</v>
      </c>
      <c r="M15" s="64" t="str">
        <f>IFERROR(L15/'PLAN. PREÇOS_AMÉRICAS'!$H$10,"")</f>
        <v/>
      </c>
      <c r="N15" s="89"/>
      <c r="O15" s="89"/>
      <c r="P15" s="89"/>
      <c r="Q15" s="89"/>
      <c r="R15" s="89"/>
      <c r="S15" s="89"/>
    </row>
    <row r="16" spans="1:21" ht="21" customHeight="1" x14ac:dyDescent="0.25">
      <c r="B16" s="60" t="s">
        <v>40</v>
      </c>
      <c r="C16" s="61" t="s">
        <v>41</v>
      </c>
      <c r="D16" s="60" t="s">
        <v>33</v>
      </c>
      <c r="E16" s="62">
        <v>1</v>
      </c>
      <c r="F16" s="89"/>
      <c r="G16" s="89"/>
      <c r="H16" s="89"/>
      <c r="I16" s="89"/>
      <c r="J16" s="89"/>
      <c r="K16" s="89"/>
      <c r="L16" s="89"/>
      <c r="M16" s="89"/>
      <c r="N16" s="88">
        <f>'PLAN. PREÇOS_AMÉRICAS'!$F16</f>
        <v>0</v>
      </c>
      <c r="O16" s="64" t="str">
        <f>IFERROR(N16/'PLAN. PREÇOS_AMÉRICAS'!$H$10,"")</f>
        <v/>
      </c>
      <c r="P16" s="89"/>
      <c r="Q16" s="89"/>
      <c r="R16" s="88"/>
      <c r="S16" s="88"/>
    </row>
    <row r="17" spans="1:19" ht="21" customHeight="1" x14ac:dyDescent="0.25">
      <c r="B17" s="60" t="s">
        <v>42</v>
      </c>
      <c r="C17" s="61" t="s">
        <v>43</v>
      </c>
      <c r="D17" s="60" t="s">
        <v>33</v>
      </c>
      <c r="E17" s="62">
        <v>1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>
        <f>'PLAN. PREÇOS_AMÉRICAS'!$F17</f>
        <v>0</v>
      </c>
      <c r="Q17" s="64" t="str">
        <f>IFERROR(P17/'PLAN. PREÇOS_AMÉRICAS'!$H$10,"")</f>
        <v/>
      </c>
      <c r="R17" s="89"/>
      <c r="S17" s="89"/>
    </row>
    <row r="18" spans="1:19" s="54" customFormat="1" ht="16.5" customHeight="1" x14ac:dyDescent="0.25">
      <c r="A18" s="49"/>
      <c r="B18" s="55" t="s">
        <v>44</v>
      </c>
      <c r="C18" s="56" t="s">
        <v>45</v>
      </c>
      <c r="D18" s="57"/>
      <c r="E18" s="58">
        <v>0.1</v>
      </c>
      <c r="F18" s="56"/>
      <c r="G18" s="55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27" customHeight="1" x14ac:dyDescent="0.25">
      <c r="B19" s="66" t="s">
        <v>46</v>
      </c>
      <c r="C19" s="67" t="s">
        <v>47</v>
      </c>
      <c r="D19" s="60" t="s">
        <v>33</v>
      </c>
      <c r="E19" s="60">
        <v>1</v>
      </c>
      <c r="F19" s="89"/>
      <c r="G19" s="89"/>
      <c r="H19" s="89"/>
      <c r="I19" s="89"/>
      <c r="J19" s="89"/>
      <c r="K19" s="89"/>
      <c r="L19" s="89"/>
      <c r="M19" s="89"/>
      <c r="N19" s="88">
        <f>'PLAN. PREÇOS_AMÉRICAS'!$F19</f>
        <v>0</v>
      </c>
      <c r="O19" s="64" t="str">
        <f>IFERROR(N19/'PLAN. PREÇOS_AMÉRICAS'!$H$10,"")</f>
        <v/>
      </c>
      <c r="P19" s="89"/>
      <c r="Q19" s="89"/>
      <c r="R19" s="89"/>
      <c r="S19" s="89"/>
    </row>
    <row r="20" spans="1:19" s="54" customFormat="1" ht="16.5" customHeight="1" x14ac:dyDescent="0.25">
      <c r="A20" s="49"/>
      <c r="B20" s="55" t="s">
        <v>48</v>
      </c>
      <c r="C20" s="56" t="s">
        <v>49</v>
      </c>
      <c r="D20" s="57"/>
      <c r="E20" s="58">
        <v>0.15</v>
      </c>
      <c r="F20" s="56"/>
      <c r="G20" s="55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20.25" customHeight="1" x14ac:dyDescent="0.25">
      <c r="B21" s="66" t="s">
        <v>46</v>
      </c>
      <c r="C21" s="67" t="s">
        <v>50</v>
      </c>
      <c r="D21" s="60" t="s">
        <v>33</v>
      </c>
      <c r="E21" s="60">
        <v>1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8">
        <f>'PLAN. PREÇOS_AMÉRICAS'!$F21</f>
        <v>0</v>
      </c>
      <c r="S21" s="64" t="str">
        <f>IFERROR(R21/'PLAN. PREÇOS_AMÉRICAS'!$H$10,"")</f>
        <v/>
      </c>
    </row>
    <row r="22" spans="1:19" customFormat="1" ht="14.25" customHeight="1" x14ac:dyDescent="0.25"/>
    <row r="23" spans="1:19" customFormat="1" ht="30" customHeight="1" x14ac:dyDescent="0.25">
      <c r="B23" s="46" t="s">
        <v>21</v>
      </c>
      <c r="C23" s="46" t="s">
        <v>22</v>
      </c>
      <c r="D23" s="46" t="s">
        <v>23</v>
      </c>
      <c r="E23" s="46" t="s">
        <v>24</v>
      </c>
      <c r="F23" s="220" t="s">
        <v>89</v>
      </c>
      <c r="G23" s="221"/>
      <c r="H23" s="220" t="s">
        <v>90</v>
      </c>
      <c r="I23" s="221"/>
      <c r="J23" s="220" t="s">
        <v>91</v>
      </c>
      <c r="K23" s="221"/>
    </row>
    <row r="24" spans="1:19" s="54" customFormat="1" ht="26.25" customHeight="1" x14ac:dyDescent="0.25">
      <c r="A24" s="49"/>
      <c r="B24" s="50">
        <v>2</v>
      </c>
      <c r="C24" s="51" t="s">
        <v>51</v>
      </c>
      <c r="D24" s="52"/>
      <c r="E24" s="52"/>
      <c r="F24" s="52"/>
      <c r="G24" s="52"/>
      <c r="H24" s="52"/>
      <c r="I24" s="52"/>
      <c r="J24" s="52"/>
      <c r="K24" s="90"/>
    </row>
    <row r="25" spans="1:19" s="54" customFormat="1" ht="16.5" customHeight="1" x14ac:dyDescent="0.25">
      <c r="A25" s="49"/>
      <c r="B25" s="55" t="s">
        <v>52</v>
      </c>
      <c r="C25" s="56" t="s">
        <v>53</v>
      </c>
      <c r="D25" s="57"/>
      <c r="E25" s="58">
        <v>0.3</v>
      </c>
      <c r="F25" s="57"/>
      <c r="G25" s="57"/>
      <c r="H25" s="57"/>
      <c r="I25" s="57"/>
      <c r="J25" s="57"/>
      <c r="K25" s="91"/>
    </row>
    <row r="26" spans="1:19" ht="21" customHeight="1" outlineLevel="1" x14ac:dyDescent="0.25">
      <c r="B26" s="60" t="s">
        <v>54</v>
      </c>
      <c r="C26" s="69" t="s">
        <v>55</v>
      </c>
      <c r="D26" s="70" t="s">
        <v>56</v>
      </c>
      <c r="E26" s="62">
        <v>1</v>
      </c>
      <c r="F26" s="88">
        <f>'PLAN. PREÇOS_AMÉRICAS'!$F25</f>
        <v>0</v>
      </c>
      <c r="G26" s="64" t="str">
        <f>IFERROR(($F26/'PLAN. PREÇOS_AMÉRICAS'!$H$23),"")</f>
        <v/>
      </c>
      <c r="H26" s="88"/>
      <c r="I26" s="64"/>
      <c r="J26" s="88"/>
      <c r="K26" s="64"/>
    </row>
    <row r="27" spans="1:19" ht="21" customHeight="1" outlineLevel="1" x14ac:dyDescent="0.25">
      <c r="B27" s="60" t="s">
        <v>57</v>
      </c>
      <c r="C27" s="69" t="s">
        <v>58</v>
      </c>
      <c r="D27" s="70" t="s">
        <v>56</v>
      </c>
      <c r="E27" s="62">
        <v>1</v>
      </c>
      <c r="F27" s="88">
        <f>'PLAN. PREÇOS_AMÉRICAS'!$F26</f>
        <v>0</v>
      </c>
      <c r="G27" s="64" t="str">
        <f>IFERROR(($F27/'PLAN. PREÇOS_AMÉRICAS'!$H$23),"")</f>
        <v/>
      </c>
      <c r="H27" s="89"/>
      <c r="I27" s="89"/>
      <c r="J27" s="89"/>
      <c r="K27" s="89"/>
    </row>
    <row r="28" spans="1:19" ht="21" customHeight="1" outlineLevel="1" x14ac:dyDescent="0.25">
      <c r="B28" s="60" t="s">
        <v>59</v>
      </c>
      <c r="C28" s="69" t="s">
        <v>60</v>
      </c>
      <c r="D28" s="70" t="s">
        <v>56</v>
      </c>
      <c r="E28" s="62">
        <v>1</v>
      </c>
      <c r="F28" s="88">
        <f>'PLAN. PREÇOS_AMÉRICAS'!$F27</f>
        <v>0</v>
      </c>
      <c r="G28" s="64" t="str">
        <f>IFERROR(($F28/'PLAN. PREÇOS_AMÉRICAS'!$H$23),"")</f>
        <v/>
      </c>
      <c r="H28" s="89"/>
      <c r="I28" s="89"/>
      <c r="J28" s="89"/>
      <c r="K28" s="89"/>
    </row>
    <row r="29" spans="1:19" ht="21" customHeight="1" outlineLevel="1" x14ac:dyDescent="0.25">
      <c r="B29" s="60" t="s">
        <v>61</v>
      </c>
      <c r="C29" s="69" t="s">
        <v>62</v>
      </c>
      <c r="D29" s="70" t="s">
        <v>56</v>
      </c>
      <c r="E29" s="62">
        <v>1</v>
      </c>
      <c r="F29" s="88">
        <f>'PLAN. PREÇOS_AMÉRICAS'!$F28</f>
        <v>0</v>
      </c>
      <c r="G29" s="64" t="str">
        <f>IFERROR(($F29/'PLAN. PREÇOS_AMÉRICAS'!$H$23),"")</f>
        <v/>
      </c>
      <c r="H29" s="89"/>
      <c r="I29" s="89"/>
      <c r="J29" s="89"/>
      <c r="K29" s="89"/>
    </row>
    <row r="30" spans="1:19" s="54" customFormat="1" ht="16.5" customHeight="1" x14ac:dyDescent="0.25">
      <c r="A30" s="49"/>
      <c r="B30" s="55" t="s">
        <v>63</v>
      </c>
      <c r="C30" s="56" t="s">
        <v>64</v>
      </c>
      <c r="D30" s="57"/>
      <c r="E30" s="58">
        <v>0.3</v>
      </c>
      <c r="F30" s="57"/>
      <c r="G30" s="57"/>
      <c r="H30" s="57"/>
      <c r="I30" s="57"/>
      <c r="J30" s="57"/>
      <c r="K30" s="91"/>
    </row>
    <row r="31" spans="1:19" ht="21" customHeight="1" outlineLevel="1" x14ac:dyDescent="0.25">
      <c r="B31" s="60" t="s">
        <v>65</v>
      </c>
      <c r="C31" s="69" t="s">
        <v>55</v>
      </c>
      <c r="D31" s="70" t="s">
        <v>56</v>
      </c>
      <c r="E31" s="62">
        <v>1</v>
      </c>
      <c r="F31" s="88"/>
      <c r="G31" s="64"/>
      <c r="H31" s="88">
        <f>'PLAN. PREÇOS_AMÉRICAS'!$F30</f>
        <v>0</v>
      </c>
      <c r="I31" s="64" t="str">
        <f>IFERROR(($H31/'PLAN. PREÇOS_AMÉRICAS'!$H$23),"")</f>
        <v/>
      </c>
      <c r="J31" s="88"/>
      <c r="K31" s="64"/>
    </row>
    <row r="32" spans="1:19" ht="21" customHeight="1" outlineLevel="1" x14ac:dyDescent="0.25">
      <c r="B32" s="60" t="s">
        <v>66</v>
      </c>
      <c r="C32" s="69" t="s">
        <v>58</v>
      </c>
      <c r="D32" s="70" t="s">
        <v>56</v>
      </c>
      <c r="E32" s="62">
        <v>1</v>
      </c>
      <c r="F32" s="89"/>
      <c r="G32" s="89"/>
      <c r="H32" s="88">
        <f>'PLAN. PREÇOS_AMÉRICAS'!$F31</f>
        <v>0</v>
      </c>
      <c r="I32" s="64" t="str">
        <f>IFERROR(($H32/'PLAN. PREÇOS_AMÉRICAS'!$H$23),"")</f>
        <v/>
      </c>
      <c r="J32" s="89"/>
      <c r="K32" s="89"/>
    </row>
    <row r="33" spans="1:13" ht="21" customHeight="1" outlineLevel="1" x14ac:dyDescent="0.25">
      <c r="B33" s="60" t="s">
        <v>67</v>
      </c>
      <c r="C33" s="69" t="s">
        <v>60</v>
      </c>
      <c r="D33" s="70" t="s">
        <v>56</v>
      </c>
      <c r="E33" s="62">
        <v>1</v>
      </c>
      <c r="F33" s="89"/>
      <c r="G33" s="89"/>
      <c r="H33" s="88">
        <f>'PLAN. PREÇOS_AMÉRICAS'!$F32</f>
        <v>0</v>
      </c>
      <c r="I33" s="64" t="str">
        <f>IFERROR(($H33/'PLAN. PREÇOS_AMÉRICAS'!$H$23),"")</f>
        <v/>
      </c>
      <c r="J33" s="89"/>
      <c r="K33" s="89"/>
    </row>
    <row r="34" spans="1:13" ht="21" customHeight="1" outlineLevel="1" x14ac:dyDescent="0.25">
      <c r="B34" s="60" t="s">
        <v>68</v>
      </c>
      <c r="C34" s="69" t="s">
        <v>62</v>
      </c>
      <c r="D34" s="70" t="s">
        <v>56</v>
      </c>
      <c r="E34" s="62">
        <v>1</v>
      </c>
      <c r="F34" s="89"/>
      <c r="G34" s="89"/>
      <c r="H34" s="88">
        <f>'PLAN. PREÇOS_AMÉRICAS'!$F33</f>
        <v>0</v>
      </c>
      <c r="I34" s="64" t="str">
        <f>IFERROR(($H34/'PLAN. PREÇOS_AMÉRICAS'!$H$23),"")</f>
        <v/>
      </c>
      <c r="J34" s="89"/>
      <c r="K34" s="89"/>
    </row>
    <row r="35" spans="1:13" s="54" customFormat="1" ht="16.5" customHeight="1" x14ac:dyDescent="0.25">
      <c r="A35" s="49"/>
      <c r="B35" s="55" t="s">
        <v>69</v>
      </c>
      <c r="C35" s="56" t="s">
        <v>70</v>
      </c>
      <c r="D35" s="57"/>
      <c r="E35" s="58">
        <v>0.4</v>
      </c>
      <c r="F35" s="57"/>
      <c r="G35" s="57"/>
      <c r="H35" s="57"/>
      <c r="I35" s="57"/>
      <c r="J35" s="57"/>
      <c r="K35" s="91"/>
    </row>
    <row r="36" spans="1:13" ht="21" customHeight="1" outlineLevel="1" x14ac:dyDescent="0.25">
      <c r="B36" s="60" t="s">
        <v>71</v>
      </c>
      <c r="C36" s="69" t="s">
        <v>55</v>
      </c>
      <c r="D36" s="70" t="s">
        <v>56</v>
      </c>
      <c r="E36" s="62">
        <v>1</v>
      </c>
      <c r="F36" s="88"/>
      <c r="G36" s="64"/>
      <c r="H36" s="88"/>
      <c r="I36" s="64"/>
      <c r="J36" s="88">
        <f>'PLAN. PREÇOS_AMÉRICAS'!$F35</f>
        <v>0</v>
      </c>
      <c r="K36" s="64" t="str">
        <f>IFERROR(($J36/'PLAN. PREÇOS_AMÉRICAS'!$H$23),"")</f>
        <v/>
      </c>
    </row>
    <row r="37" spans="1:13" ht="21" customHeight="1" outlineLevel="1" x14ac:dyDescent="0.25">
      <c r="B37" s="60" t="s">
        <v>72</v>
      </c>
      <c r="C37" s="69" t="s">
        <v>58</v>
      </c>
      <c r="D37" s="70" t="s">
        <v>56</v>
      </c>
      <c r="E37" s="62">
        <v>1</v>
      </c>
      <c r="F37" s="89"/>
      <c r="G37" s="89"/>
      <c r="H37" s="89"/>
      <c r="I37" s="89"/>
      <c r="J37" s="88">
        <f>'PLAN. PREÇOS_AMÉRICAS'!$F36</f>
        <v>0</v>
      </c>
      <c r="K37" s="64" t="str">
        <f>IFERROR(($J37/'PLAN. PREÇOS_AMÉRICAS'!$H$23),"")</f>
        <v/>
      </c>
    </row>
    <row r="38" spans="1:13" ht="21" customHeight="1" outlineLevel="1" x14ac:dyDescent="0.25">
      <c r="B38" s="60" t="s">
        <v>73</v>
      </c>
      <c r="C38" s="69" t="s">
        <v>60</v>
      </c>
      <c r="D38" s="70" t="s">
        <v>56</v>
      </c>
      <c r="E38" s="62">
        <v>1</v>
      </c>
      <c r="F38" s="89"/>
      <c r="G38" s="89"/>
      <c r="H38" s="89"/>
      <c r="I38" s="89"/>
      <c r="J38" s="88">
        <f>'PLAN. PREÇOS_AMÉRICAS'!$F37</f>
        <v>0</v>
      </c>
      <c r="K38" s="64" t="str">
        <f>IFERROR(($J38/'PLAN. PREÇOS_AMÉRICAS'!$H$23),"")</f>
        <v/>
      </c>
    </row>
    <row r="39" spans="1:13" ht="21" customHeight="1" outlineLevel="1" x14ac:dyDescent="0.25">
      <c r="B39" s="60" t="s">
        <v>74</v>
      </c>
      <c r="C39" s="69" t="s">
        <v>62</v>
      </c>
      <c r="D39" s="70" t="s">
        <v>56</v>
      </c>
      <c r="E39" s="62">
        <v>1</v>
      </c>
      <c r="F39" s="89"/>
      <c r="G39" s="89"/>
      <c r="H39" s="89"/>
      <c r="I39" s="89"/>
      <c r="J39" s="88">
        <f>'PLAN. PREÇOS_AMÉRICAS'!$F38</f>
        <v>0</v>
      </c>
      <c r="K39" s="64" t="str">
        <f>IFERROR(($J39/'PLAN. PREÇOS_AMÉRICAS'!$H$23),"")</f>
        <v/>
      </c>
    </row>
    <row r="41" spans="1:13" s="79" customFormat="1" x14ac:dyDescent="0.25">
      <c r="A41" s="32"/>
      <c r="B41" s="78"/>
    </row>
    <row r="42" spans="1:13" s="79" customFormat="1" x14ac:dyDescent="0.25">
      <c r="A42" s="32"/>
      <c r="B42" s="78"/>
    </row>
    <row r="43" spans="1:13" s="79" customFormat="1" x14ac:dyDescent="0.25">
      <c r="A43" s="32"/>
      <c r="B43" s="78"/>
    </row>
    <row r="44" spans="1:13" s="79" customFormat="1" x14ac:dyDescent="0.25">
      <c r="A44" s="32"/>
      <c r="B44" s="78"/>
      <c r="E44" s="92"/>
      <c r="F44" s="92"/>
      <c r="G44" s="92"/>
      <c r="H44" s="218"/>
      <c r="I44" s="218"/>
      <c r="J44" s="218"/>
      <c r="K44" s="92"/>
      <c r="L44" s="92"/>
      <c r="M44" s="92"/>
    </row>
    <row r="45" spans="1:13" s="79" customFormat="1" ht="21.75" customHeight="1" x14ac:dyDescent="0.25">
      <c r="A45" s="32"/>
      <c r="B45" s="82"/>
      <c r="H45" s="84" t="s">
        <v>79</v>
      </c>
      <c r="I45" s="84"/>
      <c r="J45" s="84"/>
    </row>
    <row r="46" spans="1:13" s="85" customFormat="1" ht="19.5" customHeight="1" x14ac:dyDescent="0.25">
      <c r="A46" s="32"/>
      <c r="B46" s="83"/>
    </row>
    <row r="47" spans="1:13" s="85" customFormat="1" x14ac:dyDescent="0.25">
      <c r="A47" s="32"/>
      <c r="B47" s="83"/>
      <c r="C47" s="86"/>
      <c r="D47" s="83"/>
      <c r="E47" s="83"/>
    </row>
  </sheetData>
  <mergeCells count="13">
    <mergeCell ref="F23:G23"/>
    <mergeCell ref="H23:I23"/>
    <mergeCell ref="J23:K23"/>
    <mergeCell ref="H44:J44"/>
    <mergeCell ref="B1:S1"/>
    <mergeCell ref="B2:S2"/>
    <mergeCell ref="F9:G9"/>
    <mergeCell ref="H9:I9"/>
    <mergeCell ref="J9:K9"/>
    <mergeCell ref="L9:M9"/>
    <mergeCell ref="N9:O9"/>
    <mergeCell ref="P9:Q9"/>
    <mergeCell ref="R9:S9"/>
  </mergeCells>
  <conditionalFormatting sqref="F19:S19 F10:S17 F21:S21">
    <cfRule type="cellIs" dxfId="63" priority="13" operator="greaterThan">
      <formula>0</formula>
    </cfRule>
  </conditionalFormatting>
  <conditionalFormatting sqref="G18:S18">
    <cfRule type="cellIs" dxfId="62" priority="12" operator="greaterThan">
      <formula>0</formula>
    </cfRule>
  </conditionalFormatting>
  <conditionalFormatting sqref="F18">
    <cfRule type="cellIs" dxfId="61" priority="11" operator="greaterThan">
      <formula>0</formula>
    </cfRule>
  </conditionalFormatting>
  <conditionalFormatting sqref="G20:S20">
    <cfRule type="cellIs" dxfId="60" priority="10" operator="greaterThan">
      <formula>0</formula>
    </cfRule>
  </conditionalFormatting>
  <conditionalFormatting sqref="F20">
    <cfRule type="cellIs" dxfId="59" priority="9" operator="greaterThan">
      <formula>0</formula>
    </cfRule>
  </conditionalFormatting>
  <conditionalFormatting sqref="F26:F29 H26:K29">
    <cfRule type="cellIs" dxfId="58" priority="8" operator="greaterThan">
      <formula>0</formula>
    </cfRule>
  </conditionalFormatting>
  <conditionalFormatting sqref="F36:I39">
    <cfRule type="cellIs" dxfId="57" priority="6" operator="greaterThan">
      <formula>0</formula>
    </cfRule>
  </conditionalFormatting>
  <conditionalFormatting sqref="F31:G34 J31:K34">
    <cfRule type="cellIs" dxfId="56" priority="7" operator="greaterThan">
      <formula>0</formula>
    </cfRule>
  </conditionalFormatting>
  <conditionalFormatting sqref="H31:H34">
    <cfRule type="cellIs" dxfId="55" priority="5" operator="greaterThan">
      <formula>0</formula>
    </cfRule>
  </conditionalFormatting>
  <conditionalFormatting sqref="J36:J39">
    <cfRule type="cellIs" dxfId="54" priority="4" operator="greaterThan">
      <formula>0</formula>
    </cfRule>
  </conditionalFormatting>
  <conditionalFormatting sqref="G26:G29">
    <cfRule type="cellIs" dxfId="53" priority="3" operator="greaterThan">
      <formula>0</formula>
    </cfRule>
  </conditionalFormatting>
  <conditionalFormatting sqref="K36:K39">
    <cfRule type="cellIs" dxfId="52" priority="2" operator="greaterThan">
      <formula>0</formula>
    </cfRule>
  </conditionalFormatting>
  <conditionalFormatting sqref="I31:I34">
    <cfRule type="cellIs" dxfId="51" priority="1" operator="greater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7"/>
  <sheetViews>
    <sheetView showGridLines="0" view="pageBreakPreview" zoomScale="85" zoomScaleNormal="85" zoomScaleSheetLayoutView="85" workbookViewId="0">
      <pane ySplit="10" topLeftCell="A11" activePane="bottomLeft" state="frozen"/>
      <selection activeCell="I11" sqref="I11"/>
      <selection pane="bottomLeft" activeCell="D40" sqref="D40"/>
    </sheetView>
  </sheetViews>
  <sheetFormatPr defaultRowHeight="12.75" outlineLevelRow="2" x14ac:dyDescent="0.25"/>
  <cols>
    <col min="1" max="1" width="2.42578125" style="44" customWidth="1"/>
    <col min="2" max="2" width="6.85546875" style="42" customWidth="1"/>
    <col min="3" max="3" width="14" style="42" customWidth="1"/>
    <col min="4" max="4" width="12.85546875" style="42" bestFit="1" customWidth="1"/>
    <col min="5" max="5" width="36.5703125" style="42" customWidth="1"/>
    <col min="6" max="6" width="23.42578125" style="40" customWidth="1"/>
    <col min="7" max="7" width="13" style="42" customWidth="1"/>
    <col min="8" max="8" width="8.7109375" style="103" customWidth="1"/>
    <col min="9" max="9" width="8.7109375" style="42" customWidth="1"/>
    <col min="10" max="10" width="8.7109375" style="93" customWidth="1"/>
    <col min="11" max="11" width="8.7109375" style="123" customWidth="1"/>
    <col min="12" max="12" width="16.5703125" style="93" customWidth="1"/>
    <col min="13" max="13" width="15.7109375" style="93" customWidth="1"/>
    <col min="14" max="14" width="12.140625" style="40" customWidth="1"/>
    <col min="15" max="15" width="16.5703125" style="40" customWidth="1"/>
    <col min="16" max="16" width="17.85546875" style="40" customWidth="1"/>
    <col min="17" max="17" width="2" style="95" customWidth="1"/>
    <col min="18" max="18" width="13.85546875" style="44" bestFit="1" customWidth="1"/>
    <col min="19" max="19" width="18.140625" style="44" customWidth="1"/>
    <col min="20" max="20" width="17.42578125" style="44" bestFit="1" customWidth="1"/>
    <col min="21" max="16384" width="9.140625" style="44"/>
  </cols>
  <sheetData>
    <row r="1" spans="1:20" s="35" customFormat="1" ht="38.25" customHeight="1" x14ac:dyDescent="0.25">
      <c r="A1" s="32"/>
      <c r="B1" s="214" t="s">
        <v>13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R1" s="34" t="s">
        <v>14</v>
      </c>
    </row>
    <row r="2" spans="1:20" s="35" customFormat="1" ht="15.75" x14ac:dyDescent="0.25">
      <c r="A2" s="32"/>
      <c r="B2" s="215" t="s">
        <v>92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R2" s="34" t="s">
        <v>16</v>
      </c>
    </row>
    <row r="3" spans="1:20" s="35" customFormat="1" ht="15.75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0" ht="15.75" customHeight="1" x14ac:dyDescent="0.25">
      <c r="C4" s="38" t="s">
        <v>93</v>
      </c>
      <c r="D4" s="40" t="s">
        <v>94</v>
      </c>
      <c r="F4" s="38" t="s">
        <v>17</v>
      </c>
      <c r="G4" s="218"/>
      <c r="H4" s="218"/>
      <c r="I4" s="218"/>
      <c r="J4" s="218"/>
      <c r="K4" s="218"/>
      <c r="L4" s="218"/>
      <c r="O4" s="38" t="s">
        <v>95</v>
      </c>
      <c r="P4" s="94">
        <v>6</v>
      </c>
      <c r="S4" s="96"/>
      <c r="T4" s="97"/>
    </row>
    <row r="5" spans="1:20" ht="15.75" customHeight="1" x14ac:dyDescent="0.25">
      <c r="C5" s="38" t="s">
        <v>96</v>
      </c>
      <c r="D5" s="40" t="s">
        <v>97</v>
      </c>
      <c r="F5" s="38" t="s">
        <v>18</v>
      </c>
      <c r="G5" s="229"/>
      <c r="H5" s="229"/>
      <c r="I5" s="229"/>
      <c r="J5" s="229"/>
      <c r="K5" s="229"/>
      <c r="L5" s="229"/>
      <c r="O5" s="38" t="s">
        <v>98</v>
      </c>
      <c r="P5" s="94">
        <v>7</v>
      </c>
      <c r="S5" s="96"/>
      <c r="T5" s="97"/>
    </row>
    <row r="6" spans="1:20" ht="15.75" customHeight="1" x14ac:dyDescent="0.25">
      <c r="C6" s="38" t="s">
        <v>99</v>
      </c>
      <c r="D6" s="40" t="s">
        <v>100</v>
      </c>
      <c r="F6" s="38" t="s">
        <v>19</v>
      </c>
      <c r="G6" s="218"/>
      <c r="H6" s="218"/>
      <c r="I6" s="218"/>
      <c r="J6" s="218"/>
      <c r="K6" s="218"/>
      <c r="L6" s="218"/>
      <c r="O6" s="38" t="s">
        <v>101</v>
      </c>
      <c r="P6" s="98">
        <f>AVERAGE(N14:N16,N18:N22,N31:N33)</f>
        <v>1</v>
      </c>
    </row>
    <row r="7" spans="1:20" ht="15.75" customHeight="1" x14ac:dyDescent="0.25">
      <c r="C7" s="38" t="s">
        <v>102</v>
      </c>
      <c r="D7" s="40" t="s">
        <v>103</v>
      </c>
      <c r="F7" s="38" t="s">
        <v>20</v>
      </c>
      <c r="G7" s="218"/>
      <c r="H7" s="218"/>
      <c r="I7" s="218"/>
      <c r="J7" s="218"/>
      <c r="K7" s="218"/>
      <c r="L7" s="218"/>
      <c r="O7" s="38" t="s">
        <v>12</v>
      </c>
      <c r="P7" s="99" t="str">
        <f>IFERROR(('COMP. REF._AMÉRICAS'!$O$11-$P$11)/$P$11,"")</f>
        <v/>
      </c>
    </row>
    <row r="8" spans="1:20" x14ac:dyDescent="0.25">
      <c r="C8" s="100"/>
      <c r="D8" s="101"/>
      <c r="G8" s="102"/>
      <c r="I8" s="102"/>
      <c r="J8" s="104"/>
      <c r="K8" s="105"/>
      <c r="P8" s="106"/>
    </row>
    <row r="9" spans="1:20" ht="15" customHeight="1" x14ac:dyDescent="0.25">
      <c r="B9" s="211" t="s">
        <v>104</v>
      </c>
      <c r="C9" s="236" t="s">
        <v>105</v>
      </c>
      <c r="D9" s="236" t="s">
        <v>106</v>
      </c>
      <c r="E9" s="236" t="s">
        <v>2</v>
      </c>
      <c r="F9" s="236" t="s">
        <v>107</v>
      </c>
      <c r="G9" s="236" t="s">
        <v>108</v>
      </c>
      <c r="H9" s="211" t="s">
        <v>109</v>
      </c>
      <c r="I9" s="211"/>
      <c r="J9" s="211"/>
      <c r="K9" s="211"/>
      <c r="L9" s="234" t="s">
        <v>110</v>
      </c>
      <c r="M9" s="234" t="s">
        <v>25</v>
      </c>
      <c r="N9" s="235" t="s">
        <v>111</v>
      </c>
      <c r="O9" s="234" t="s">
        <v>112</v>
      </c>
      <c r="P9" s="236" t="s">
        <v>113</v>
      </c>
      <c r="S9" s="107"/>
    </row>
    <row r="10" spans="1:20" s="108" customFormat="1" ht="28.5" customHeight="1" x14ac:dyDescent="0.25">
      <c r="B10" s="211"/>
      <c r="C10" s="236"/>
      <c r="D10" s="236"/>
      <c r="E10" s="236"/>
      <c r="F10" s="236"/>
      <c r="G10" s="236"/>
      <c r="H10" s="109" t="s">
        <v>114</v>
      </c>
      <c r="I10" s="46" t="s">
        <v>115</v>
      </c>
      <c r="J10" s="46" t="s">
        <v>116</v>
      </c>
      <c r="K10" s="109" t="s">
        <v>9</v>
      </c>
      <c r="L10" s="234"/>
      <c r="M10" s="234"/>
      <c r="N10" s="235"/>
      <c r="O10" s="234"/>
      <c r="P10" s="236"/>
      <c r="R10" s="110"/>
      <c r="S10" s="111"/>
    </row>
    <row r="11" spans="1:20" ht="21.75" customHeight="1" x14ac:dyDescent="0.25">
      <c r="B11" s="112" t="s">
        <v>117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>
        <f>+P38+P35+P30+P27+P24+P12</f>
        <v>0</v>
      </c>
    </row>
    <row r="12" spans="1:20" ht="21.75" customHeight="1" outlineLevel="1" x14ac:dyDescent="0.25">
      <c r="B12" s="115">
        <v>1</v>
      </c>
      <c r="C12" s="225" t="s">
        <v>118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  <c r="P12" s="116">
        <f>+SUM(P14:P16,P18:P22)</f>
        <v>0</v>
      </c>
    </row>
    <row r="13" spans="1:20" ht="19.5" customHeight="1" outlineLevel="2" x14ac:dyDescent="0.25">
      <c r="B13" s="117" t="s">
        <v>29</v>
      </c>
      <c r="C13" s="231" t="s">
        <v>119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3"/>
    </row>
    <row r="14" spans="1:20" ht="18" customHeight="1" outlineLevel="2" x14ac:dyDescent="0.25">
      <c r="B14" s="60" t="s">
        <v>31</v>
      </c>
      <c r="C14" s="60" t="s">
        <v>120</v>
      </c>
      <c r="D14" s="60" t="s">
        <v>121</v>
      </c>
      <c r="E14" s="60" t="s">
        <v>122</v>
      </c>
      <c r="F14" s="118" t="s">
        <v>123</v>
      </c>
      <c r="G14" s="60" t="s">
        <v>124</v>
      </c>
      <c r="H14" s="119">
        <v>0.04</v>
      </c>
      <c r="I14" s="60">
        <f>H14*220</f>
        <v>8.8000000000000007</v>
      </c>
      <c r="J14" s="119">
        <f>+$P$5</f>
        <v>7</v>
      </c>
      <c r="K14" s="119">
        <f>H14*J14</f>
        <v>0.28000000000000003</v>
      </c>
      <c r="L14" s="120">
        <v>13908.45</v>
      </c>
      <c r="M14" s="121"/>
      <c r="N14" s="64">
        <f>(L14-M14)/L14</f>
        <v>1</v>
      </c>
      <c r="O14" s="120">
        <f>M14-(M14*N14)</f>
        <v>0</v>
      </c>
      <c r="P14" s="120">
        <f>O14*K14</f>
        <v>0</v>
      </c>
      <c r="Q14" s="44"/>
      <c r="R14" s="122"/>
    </row>
    <row r="15" spans="1:20" ht="18" customHeight="1" outlineLevel="2" x14ac:dyDescent="0.25">
      <c r="B15" s="60" t="s">
        <v>34</v>
      </c>
      <c r="C15" s="60" t="s">
        <v>125</v>
      </c>
      <c r="D15" s="60" t="s">
        <v>121</v>
      </c>
      <c r="E15" s="60" t="s">
        <v>126</v>
      </c>
      <c r="F15" s="118" t="s">
        <v>127</v>
      </c>
      <c r="G15" s="60" t="s">
        <v>124</v>
      </c>
      <c r="H15" s="119">
        <v>0.1</v>
      </c>
      <c r="I15" s="60">
        <f>H15*220</f>
        <v>22</v>
      </c>
      <c r="J15" s="119">
        <f>+$P$5</f>
        <v>7</v>
      </c>
      <c r="K15" s="119">
        <f>H15*J15</f>
        <v>0.70000000000000007</v>
      </c>
      <c r="L15" s="120">
        <v>3637.11</v>
      </c>
      <c r="M15" s="121"/>
      <c r="N15" s="64">
        <f>(L15-M15)/L15</f>
        <v>1</v>
      </c>
      <c r="O15" s="120">
        <f>M15-(M15*N15)</f>
        <v>0</v>
      </c>
      <c r="P15" s="120">
        <f>O15*K15</f>
        <v>0</v>
      </c>
      <c r="Q15" s="44"/>
    </row>
    <row r="16" spans="1:20" ht="18" customHeight="1" outlineLevel="2" x14ac:dyDescent="0.25">
      <c r="B16" s="60" t="s">
        <v>36</v>
      </c>
      <c r="C16" s="60" t="s">
        <v>128</v>
      </c>
      <c r="D16" s="60" t="s">
        <v>121</v>
      </c>
      <c r="E16" s="60" t="s">
        <v>129</v>
      </c>
      <c r="F16" s="60" t="s">
        <v>130</v>
      </c>
      <c r="G16" s="60" t="s">
        <v>124</v>
      </c>
      <c r="H16" s="119">
        <v>0.05</v>
      </c>
      <c r="I16" s="60">
        <f t="shared" ref="I16" si="0">H16*220</f>
        <v>11</v>
      </c>
      <c r="J16" s="119">
        <v>5</v>
      </c>
      <c r="K16" s="119">
        <f>H16*J16</f>
        <v>0.25</v>
      </c>
      <c r="L16" s="120">
        <v>8483</v>
      </c>
      <c r="M16" s="121"/>
      <c r="N16" s="64">
        <f>(L16-M16)/L16</f>
        <v>1</v>
      </c>
      <c r="O16" s="120">
        <f>M16-(M16*N16)</f>
        <v>0</v>
      </c>
      <c r="P16" s="120">
        <f>O16*K16</f>
        <v>0</v>
      </c>
    </row>
    <row r="17" spans="2:18" ht="19.5" customHeight="1" outlineLevel="2" x14ac:dyDescent="0.25">
      <c r="B17" s="117" t="s">
        <v>44</v>
      </c>
      <c r="C17" s="231" t="s">
        <v>131</v>
      </c>
      <c r="D17" s="232"/>
      <c r="E17" s="232">
        <v>715.87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3"/>
    </row>
    <row r="18" spans="2:18" ht="18" customHeight="1" outlineLevel="2" x14ac:dyDescent="0.25">
      <c r="B18" s="60" t="s">
        <v>46</v>
      </c>
      <c r="C18" s="60" t="s">
        <v>128</v>
      </c>
      <c r="D18" s="60" t="s">
        <v>121</v>
      </c>
      <c r="E18" s="60" t="s">
        <v>129</v>
      </c>
      <c r="F18" s="118" t="s">
        <v>132</v>
      </c>
      <c r="G18" s="60" t="s">
        <v>124</v>
      </c>
      <c r="H18" s="119">
        <v>0.5</v>
      </c>
      <c r="I18" s="60">
        <f>H18*220</f>
        <v>110</v>
      </c>
      <c r="J18" s="119">
        <f>+$P$4</f>
        <v>6</v>
      </c>
      <c r="K18" s="119">
        <f>H18*J18</f>
        <v>3</v>
      </c>
      <c r="L18" s="120">
        <v>8483</v>
      </c>
      <c r="M18" s="121"/>
      <c r="N18" s="64">
        <f>(L18-M18)/L18</f>
        <v>1</v>
      </c>
      <c r="O18" s="120">
        <f t="shared" ref="O18:O22" si="1">M18-(M18*N18)</f>
        <v>0</v>
      </c>
      <c r="P18" s="120">
        <f>O18*K18</f>
        <v>0</v>
      </c>
      <c r="Q18" s="44"/>
    </row>
    <row r="19" spans="2:18" ht="18" customHeight="1" outlineLevel="2" x14ac:dyDescent="0.25">
      <c r="B19" s="60" t="s">
        <v>133</v>
      </c>
      <c r="C19" s="60" t="s">
        <v>125</v>
      </c>
      <c r="D19" s="60" t="s">
        <v>121</v>
      </c>
      <c r="E19" s="60" t="s">
        <v>126</v>
      </c>
      <c r="F19" s="60" t="s">
        <v>134</v>
      </c>
      <c r="G19" s="60" t="s">
        <v>124</v>
      </c>
      <c r="H19" s="119">
        <v>0.4</v>
      </c>
      <c r="I19" s="60">
        <f t="shared" ref="I19:I22" si="2">H19*220</f>
        <v>88</v>
      </c>
      <c r="J19" s="119">
        <f t="shared" ref="J19:J22" si="3">+$P$4</f>
        <v>6</v>
      </c>
      <c r="K19" s="119">
        <f>H19*J19</f>
        <v>2.4000000000000004</v>
      </c>
      <c r="L19" s="120">
        <v>3637.11</v>
      </c>
      <c r="M19" s="121"/>
      <c r="N19" s="64">
        <f>(L19-M19)/L19</f>
        <v>1</v>
      </c>
      <c r="O19" s="120">
        <f t="shared" si="1"/>
        <v>0</v>
      </c>
      <c r="P19" s="120">
        <f>O19*K19</f>
        <v>0</v>
      </c>
      <c r="Q19" s="44"/>
      <c r="R19" s="122"/>
    </row>
    <row r="20" spans="2:18" ht="18" customHeight="1" outlineLevel="2" x14ac:dyDescent="0.25">
      <c r="B20" s="60" t="s">
        <v>135</v>
      </c>
      <c r="C20" s="60" t="s">
        <v>136</v>
      </c>
      <c r="D20" s="60" t="s">
        <v>121</v>
      </c>
      <c r="E20" s="60" t="s">
        <v>137</v>
      </c>
      <c r="F20" s="118" t="s">
        <v>138</v>
      </c>
      <c r="G20" s="60" t="s">
        <v>124</v>
      </c>
      <c r="H20" s="119">
        <v>1</v>
      </c>
      <c r="I20" s="60">
        <f t="shared" si="2"/>
        <v>220</v>
      </c>
      <c r="J20" s="119">
        <f t="shared" si="3"/>
        <v>6</v>
      </c>
      <c r="K20" s="119">
        <f>H20*J20</f>
        <v>6</v>
      </c>
      <c r="L20" s="120">
        <v>2180.88</v>
      </c>
      <c r="M20" s="121"/>
      <c r="N20" s="64">
        <f>(L20-M20)/L20</f>
        <v>1</v>
      </c>
      <c r="O20" s="120">
        <f t="shared" si="1"/>
        <v>0</v>
      </c>
      <c r="P20" s="120">
        <f>O20*K20</f>
        <v>0</v>
      </c>
      <c r="Q20" s="44"/>
    </row>
    <row r="21" spans="2:18" ht="18" customHeight="1" outlineLevel="2" x14ac:dyDescent="0.25">
      <c r="B21" s="60" t="s">
        <v>139</v>
      </c>
      <c r="C21" s="60" t="s">
        <v>125</v>
      </c>
      <c r="D21" s="60" t="s">
        <v>121</v>
      </c>
      <c r="E21" s="60" t="s">
        <v>126</v>
      </c>
      <c r="F21" s="60" t="s">
        <v>140</v>
      </c>
      <c r="G21" s="60" t="s">
        <v>124</v>
      </c>
      <c r="H21" s="119">
        <v>0.05</v>
      </c>
      <c r="I21" s="60">
        <f t="shared" si="2"/>
        <v>11</v>
      </c>
      <c r="J21" s="119">
        <f t="shared" si="3"/>
        <v>6</v>
      </c>
      <c r="K21" s="119">
        <f>H21*J21</f>
        <v>0.30000000000000004</v>
      </c>
      <c r="L21" s="120">
        <v>3637.11</v>
      </c>
      <c r="M21" s="121"/>
      <c r="N21" s="64">
        <f>(L21-M21)/L21</f>
        <v>1</v>
      </c>
      <c r="O21" s="120">
        <f t="shared" si="1"/>
        <v>0</v>
      </c>
      <c r="P21" s="120">
        <f>O21*K21</f>
        <v>0</v>
      </c>
    </row>
    <row r="22" spans="2:18" ht="18" customHeight="1" outlineLevel="2" x14ac:dyDescent="0.25">
      <c r="B22" s="60" t="s">
        <v>141</v>
      </c>
      <c r="C22" s="60" t="s">
        <v>136</v>
      </c>
      <c r="D22" s="60" t="s">
        <v>121</v>
      </c>
      <c r="E22" s="60" t="s">
        <v>137</v>
      </c>
      <c r="F22" s="60" t="s">
        <v>142</v>
      </c>
      <c r="G22" s="60" t="s">
        <v>124</v>
      </c>
      <c r="H22" s="119">
        <f>+H21</f>
        <v>0.05</v>
      </c>
      <c r="I22" s="60">
        <f t="shared" si="2"/>
        <v>11</v>
      </c>
      <c r="J22" s="119">
        <f t="shared" si="3"/>
        <v>6</v>
      </c>
      <c r="K22" s="119">
        <f>H22*J22</f>
        <v>0.30000000000000004</v>
      </c>
      <c r="L22" s="120">
        <v>2180.88</v>
      </c>
      <c r="M22" s="121"/>
      <c r="N22" s="64">
        <f>(L22-M22)/L22</f>
        <v>1</v>
      </c>
      <c r="O22" s="120">
        <f t="shared" si="1"/>
        <v>0</v>
      </c>
      <c r="P22" s="120">
        <f>O22*K22</f>
        <v>0</v>
      </c>
    </row>
    <row r="23" spans="2:18" ht="6.75" customHeight="1" outlineLevel="2" x14ac:dyDescent="0.25">
      <c r="J23" s="42"/>
      <c r="K23" s="103"/>
      <c r="N23" s="123"/>
      <c r="O23" s="93"/>
    </row>
    <row r="24" spans="2:18" ht="21.75" customHeight="1" outlineLevel="1" x14ac:dyDescent="0.25">
      <c r="B24" s="115">
        <v>2</v>
      </c>
      <c r="C24" s="225" t="s">
        <v>143</v>
      </c>
      <c r="D24" s="226"/>
      <c r="E24" s="226">
        <v>1452.72</v>
      </c>
      <c r="F24" s="226"/>
      <c r="G24" s="226"/>
      <c r="H24" s="226"/>
      <c r="I24" s="226"/>
      <c r="J24" s="226"/>
      <c r="K24" s="226"/>
      <c r="L24" s="226"/>
      <c r="M24" s="226"/>
      <c r="N24" s="226"/>
      <c r="O24" s="227"/>
      <c r="P24" s="116">
        <f>P25</f>
        <v>0</v>
      </c>
    </row>
    <row r="25" spans="2:18" ht="18.75" customHeight="1" outlineLevel="2" x14ac:dyDescent="0.25">
      <c r="B25" s="60" t="s">
        <v>52</v>
      </c>
      <c r="C25" s="60" t="s">
        <v>144</v>
      </c>
      <c r="D25" s="60" t="s">
        <v>144</v>
      </c>
      <c r="E25" s="228" t="s">
        <v>145</v>
      </c>
      <c r="F25" s="229"/>
      <c r="G25" s="229"/>
      <c r="H25" s="229"/>
      <c r="I25" s="229"/>
      <c r="J25" s="229"/>
      <c r="K25" s="229"/>
      <c r="L25" s="229"/>
      <c r="M25" s="229"/>
      <c r="N25" s="230"/>
      <c r="O25" s="118">
        <v>0.84040000000000004</v>
      </c>
      <c r="P25" s="120">
        <f>O25*P12</f>
        <v>0</v>
      </c>
      <c r="Q25" s="44"/>
    </row>
    <row r="26" spans="2:18" ht="6.75" customHeight="1" outlineLevel="2" x14ac:dyDescent="0.25">
      <c r="J26" s="42"/>
      <c r="K26" s="103"/>
      <c r="N26" s="123"/>
      <c r="O26" s="93"/>
    </row>
    <row r="27" spans="2:18" ht="21.75" customHeight="1" outlineLevel="1" x14ac:dyDescent="0.25">
      <c r="B27" s="115">
        <v>3</v>
      </c>
      <c r="C27" s="225" t="s">
        <v>146</v>
      </c>
      <c r="D27" s="226"/>
      <c r="E27" s="226">
        <v>7166.74</v>
      </c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116">
        <f>P28</f>
        <v>0</v>
      </c>
    </row>
    <row r="28" spans="2:18" ht="18.75" customHeight="1" outlineLevel="2" x14ac:dyDescent="0.25">
      <c r="B28" s="60" t="s">
        <v>76</v>
      </c>
      <c r="C28" s="60" t="s">
        <v>144</v>
      </c>
      <c r="D28" s="60" t="s">
        <v>144</v>
      </c>
      <c r="E28" s="222" t="s">
        <v>147</v>
      </c>
      <c r="F28" s="223"/>
      <c r="G28" s="223"/>
      <c r="H28" s="223"/>
      <c r="I28" s="223"/>
      <c r="J28" s="223"/>
      <c r="K28" s="223"/>
      <c r="L28" s="223"/>
      <c r="M28" s="223"/>
      <c r="N28" s="224"/>
      <c r="O28" s="118">
        <v>0.2</v>
      </c>
      <c r="P28" s="120">
        <f>P12*O28</f>
        <v>0</v>
      </c>
      <c r="Q28" s="44"/>
    </row>
    <row r="29" spans="2:18" ht="6.75" customHeight="1" outlineLevel="2" x14ac:dyDescent="0.25">
      <c r="J29" s="42"/>
      <c r="K29" s="103"/>
      <c r="N29" s="123"/>
      <c r="O29" s="93"/>
    </row>
    <row r="30" spans="2:18" ht="21.75" customHeight="1" outlineLevel="1" x14ac:dyDescent="0.25">
      <c r="B30" s="115">
        <v>4</v>
      </c>
      <c r="C30" s="225" t="s">
        <v>148</v>
      </c>
      <c r="D30" s="226"/>
      <c r="E30" s="226">
        <v>306.77999999999997</v>
      </c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16">
        <f>SUM(P31:P33)</f>
        <v>0</v>
      </c>
    </row>
    <row r="31" spans="2:18" ht="18" customHeight="1" outlineLevel="2" x14ac:dyDescent="0.25">
      <c r="B31" s="60" t="s">
        <v>149</v>
      </c>
      <c r="C31" s="60" t="s">
        <v>150</v>
      </c>
      <c r="D31" s="60" t="s">
        <v>121</v>
      </c>
      <c r="E31" s="60" t="s">
        <v>151</v>
      </c>
      <c r="F31" s="118" t="s">
        <v>152</v>
      </c>
      <c r="G31" s="60" t="s">
        <v>124</v>
      </c>
      <c r="H31" s="119">
        <v>1</v>
      </c>
      <c r="I31" s="60">
        <f>220*H31</f>
        <v>220</v>
      </c>
      <c r="J31" s="119">
        <f>$P$4</f>
        <v>6</v>
      </c>
      <c r="K31" s="119">
        <f>H31*J31</f>
        <v>6</v>
      </c>
      <c r="L31" s="120">
        <v>3227.78</v>
      </c>
      <c r="M31" s="121"/>
      <c r="N31" s="64">
        <f>(L31-M31)/L31</f>
        <v>1</v>
      </c>
      <c r="O31" s="120">
        <f t="shared" ref="O31:O33" si="4">M31-(M31*N31)</f>
        <v>0</v>
      </c>
      <c r="P31" s="120">
        <f>O31*K31</f>
        <v>0</v>
      </c>
      <c r="Q31" s="44"/>
    </row>
    <row r="32" spans="2:18" ht="18" customHeight="1" outlineLevel="2" x14ac:dyDescent="0.25">
      <c r="B32" s="60" t="s">
        <v>149</v>
      </c>
      <c r="C32" s="60" t="s">
        <v>150</v>
      </c>
      <c r="D32" s="60" t="s">
        <v>121</v>
      </c>
      <c r="E32" s="60" t="s">
        <v>151</v>
      </c>
      <c r="F32" s="118" t="s">
        <v>153</v>
      </c>
      <c r="G32" s="60" t="s">
        <v>124</v>
      </c>
      <c r="H32" s="119">
        <f>+H21</f>
        <v>0.05</v>
      </c>
      <c r="I32" s="60">
        <f>220*H32</f>
        <v>11</v>
      </c>
      <c r="J32" s="119">
        <f>$P$4</f>
        <v>6</v>
      </c>
      <c r="K32" s="119">
        <f>H32*J32</f>
        <v>0.30000000000000004</v>
      </c>
      <c r="L32" s="120">
        <v>3227.78</v>
      </c>
      <c r="M32" s="121"/>
      <c r="N32" s="64">
        <f>(L32-M32)/L32</f>
        <v>1</v>
      </c>
      <c r="O32" s="120">
        <f t="shared" si="4"/>
        <v>0</v>
      </c>
      <c r="P32" s="120">
        <f>O32*K32</f>
        <v>0</v>
      </c>
      <c r="Q32" s="44"/>
    </row>
    <row r="33" spans="2:17" ht="15.75" customHeight="1" outlineLevel="2" x14ac:dyDescent="0.25">
      <c r="B33" s="60" t="s">
        <v>154</v>
      </c>
      <c r="C33" s="75" t="s">
        <v>144</v>
      </c>
      <c r="D33" s="75" t="s">
        <v>121</v>
      </c>
      <c r="E33" s="70" t="s">
        <v>155</v>
      </c>
      <c r="F33" s="70" t="s">
        <v>156</v>
      </c>
      <c r="G33" s="75" t="s">
        <v>124</v>
      </c>
      <c r="H33" s="124">
        <f>H21</f>
        <v>0.05</v>
      </c>
      <c r="I33" s="75">
        <f>+H33*220</f>
        <v>11</v>
      </c>
      <c r="J33" s="119">
        <v>5</v>
      </c>
      <c r="K33" s="124">
        <f>H33*J33</f>
        <v>0.25</v>
      </c>
      <c r="L33" s="125">
        <v>1783.55</v>
      </c>
      <c r="M33" s="121"/>
      <c r="N33" s="64">
        <f>(L33-M33)/L33</f>
        <v>1</v>
      </c>
      <c r="O33" s="125">
        <f t="shared" si="4"/>
        <v>0</v>
      </c>
      <c r="P33" s="125">
        <f>+O33*K33</f>
        <v>0</v>
      </c>
      <c r="Q33" s="44"/>
    </row>
    <row r="34" spans="2:17" ht="6.75" customHeight="1" outlineLevel="2" x14ac:dyDescent="0.25">
      <c r="J34" s="42"/>
      <c r="K34" s="103"/>
      <c r="N34" s="123"/>
      <c r="O34" s="93"/>
    </row>
    <row r="35" spans="2:17" ht="21.75" customHeight="1" outlineLevel="1" x14ac:dyDescent="0.25">
      <c r="B35" s="115">
        <v>5</v>
      </c>
      <c r="C35" s="225" t="s">
        <v>157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7"/>
      <c r="P35" s="116">
        <f>SUM(P36)</f>
        <v>0</v>
      </c>
    </row>
    <row r="36" spans="2:17" ht="18.75" customHeight="1" outlineLevel="2" x14ac:dyDescent="0.25">
      <c r="B36" s="60" t="s">
        <v>158</v>
      </c>
      <c r="C36" s="60" t="s">
        <v>144</v>
      </c>
      <c r="D36" s="60" t="s">
        <v>144</v>
      </c>
      <c r="E36" s="228" t="s">
        <v>159</v>
      </c>
      <c r="F36" s="229"/>
      <c r="G36" s="229"/>
      <c r="H36" s="229"/>
      <c r="I36" s="229"/>
      <c r="J36" s="229"/>
      <c r="K36" s="229"/>
      <c r="L36" s="229"/>
      <c r="M36" s="229"/>
      <c r="N36" s="230"/>
      <c r="O36" s="118">
        <v>0.12</v>
      </c>
      <c r="P36" s="120">
        <f>+O36*(P30+P24+P27+P12)</f>
        <v>0</v>
      </c>
      <c r="Q36" s="44"/>
    </row>
    <row r="37" spans="2:17" ht="6.75" customHeight="1" outlineLevel="2" x14ac:dyDescent="0.25">
      <c r="J37" s="42"/>
      <c r="K37" s="103"/>
      <c r="N37" s="123"/>
      <c r="O37" s="93"/>
    </row>
    <row r="38" spans="2:17" ht="21.75" customHeight="1" outlineLevel="1" x14ac:dyDescent="0.25">
      <c r="B38" s="115">
        <v>6</v>
      </c>
      <c r="C38" s="225" t="s">
        <v>160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7"/>
      <c r="P38" s="116">
        <f>SUM(P39)</f>
        <v>0</v>
      </c>
    </row>
    <row r="39" spans="2:17" ht="18" customHeight="1" outlineLevel="2" x14ac:dyDescent="0.25">
      <c r="B39" s="60" t="s">
        <v>161</v>
      </c>
      <c r="C39" s="60" t="s">
        <v>144</v>
      </c>
      <c r="D39" s="60" t="s">
        <v>144</v>
      </c>
      <c r="E39" s="228" t="s">
        <v>162</v>
      </c>
      <c r="F39" s="229"/>
      <c r="G39" s="229"/>
      <c r="H39" s="229"/>
      <c r="I39" s="229"/>
      <c r="J39" s="229"/>
      <c r="K39" s="229"/>
      <c r="L39" s="229"/>
      <c r="M39" s="229"/>
      <c r="N39" s="230"/>
      <c r="O39" s="118">
        <v>0.16619999999999999</v>
      </c>
      <c r="P39" s="120">
        <f>+O36*(P30+P24+P27+P12+P35)</f>
        <v>0</v>
      </c>
    </row>
    <row r="40" spans="2:17" outlineLevel="2" x14ac:dyDescent="0.25">
      <c r="J40" s="42"/>
      <c r="K40" s="103"/>
      <c r="N40" s="123"/>
      <c r="O40" s="93"/>
    </row>
    <row r="41" spans="2:17" outlineLevel="2" x14ac:dyDescent="0.25">
      <c r="J41" s="42"/>
      <c r="K41" s="103"/>
      <c r="N41" s="123"/>
      <c r="O41" s="93"/>
    </row>
    <row r="43" spans="2:17" x14ac:dyDescent="0.25">
      <c r="E43" s="40"/>
      <c r="F43" s="218"/>
      <c r="G43" s="218"/>
      <c r="H43" s="218"/>
      <c r="I43" s="218"/>
      <c r="J43" s="218"/>
      <c r="K43" s="218"/>
      <c r="L43" s="218"/>
      <c r="N43" s="126"/>
      <c r="O43" s="44"/>
      <c r="P43" s="127"/>
    </row>
    <row r="44" spans="2:17" x14ac:dyDescent="0.25">
      <c r="E44" s="44"/>
      <c r="F44" s="219" t="s">
        <v>79</v>
      </c>
      <c r="G44" s="219"/>
      <c r="H44" s="219"/>
      <c r="I44" s="219"/>
      <c r="J44" s="219"/>
      <c r="K44" s="219"/>
      <c r="L44" s="219"/>
      <c r="N44" s="126"/>
      <c r="O44" s="44"/>
      <c r="P44" s="127"/>
    </row>
    <row r="45" spans="2:17" s="85" customFormat="1" x14ac:dyDescent="0.25">
      <c r="B45" s="128"/>
      <c r="C45" s="128"/>
      <c r="D45" s="128"/>
      <c r="E45" s="128"/>
      <c r="G45" s="128"/>
      <c r="H45" s="129"/>
      <c r="I45" s="128"/>
      <c r="J45" s="130"/>
      <c r="K45" s="131"/>
      <c r="L45" s="130"/>
      <c r="M45" s="130"/>
      <c r="N45" s="126"/>
      <c r="O45" s="44"/>
      <c r="P45" s="127"/>
      <c r="Q45" s="132"/>
    </row>
    <row r="46" spans="2:17" s="85" customFormat="1" x14ac:dyDescent="0.25">
      <c r="B46" s="83"/>
      <c r="C46" s="83"/>
      <c r="D46" s="83"/>
      <c r="E46" s="83"/>
      <c r="F46" s="86"/>
      <c r="G46" s="83"/>
      <c r="H46" s="133"/>
      <c r="I46" s="83"/>
      <c r="J46" s="134"/>
      <c r="K46" s="98"/>
      <c r="L46" s="134"/>
      <c r="M46" s="134"/>
      <c r="N46" s="86"/>
      <c r="O46" s="86"/>
      <c r="P46" s="86"/>
      <c r="Q46" s="132"/>
    </row>
    <row r="47" spans="2:17" ht="22.5" customHeight="1" x14ac:dyDescent="0.25">
      <c r="B47" s="135" t="s">
        <v>163</v>
      </c>
      <c r="P47" s="136"/>
    </row>
  </sheetData>
  <mergeCells count="32">
    <mergeCell ref="G7:L7"/>
    <mergeCell ref="B1:P1"/>
    <mergeCell ref="B2:P2"/>
    <mergeCell ref="G4:L4"/>
    <mergeCell ref="G5:L5"/>
    <mergeCell ref="G6:L6"/>
    <mergeCell ref="P9:P10"/>
    <mergeCell ref="B9:B10"/>
    <mergeCell ref="C9:C10"/>
    <mergeCell ref="D9:D10"/>
    <mergeCell ref="E9:E10"/>
    <mergeCell ref="F9:F10"/>
    <mergeCell ref="G9:G10"/>
    <mergeCell ref="C27:O27"/>
    <mergeCell ref="H9:K9"/>
    <mergeCell ref="L9:L10"/>
    <mergeCell ref="M9:M10"/>
    <mergeCell ref="N9:N10"/>
    <mergeCell ref="O9:O10"/>
    <mergeCell ref="C12:O12"/>
    <mergeCell ref="C13:P13"/>
    <mergeCell ref="C17:P17"/>
    <mergeCell ref="C24:O24"/>
    <mergeCell ref="E25:N25"/>
    <mergeCell ref="F43:L43"/>
    <mergeCell ref="F44:L44"/>
    <mergeCell ref="E28:N28"/>
    <mergeCell ref="C30:O30"/>
    <mergeCell ref="C35:O35"/>
    <mergeCell ref="E36:N36"/>
    <mergeCell ref="C38:O38"/>
    <mergeCell ref="E39:N39"/>
  </mergeCells>
  <conditionalFormatting sqref="N4:N1048576">
    <cfRule type="cellIs" dxfId="50" priority="1" operator="lessThan">
      <formula>0</formula>
    </cfRule>
  </conditionalFormatting>
  <printOptions horizontalCentered="1"/>
  <pageMargins left="0.25" right="0.25" top="0.75" bottom="0.75" header="0.3" footer="0.3"/>
  <pageSetup paperSize="8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0"/>
  <sheetViews>
    <sheetView showGridLines="0" view="pageBreakPreview" zoomScale="85" zoomScaleNormal="85" zoomScaleSheetLayoutView="85" workbookViewId="0">
      <selection activeCell="I11" sqref="I11"/>
    </sheetView>
  </sheetViews>
  <sheetFormatPr defaultRowHeight="12.75" outlineLevelRow="2" x14ac:dyDescent="0.25"/>
  <cols>
    <col min="1" max="1" width="5.28515625" style="44" customWidth="1"/>
    <col min="2" max="2" width="6.85546875" style="42" customWidth="1"/>
    <col min="3" max="3" width="14" style="42" customWidth="1"/>
    <col min="4" max="4" width="12.85546875" style="42" bestFit="1" customWidth="1"/>
    <col min="5" max="5" width="36.5703125" style="42" customWidth="1"/>
    <col min="6" max="6" width="23.42578125" style="40" customWidth="1"/>
    <col min="7" max="7" width="13" style="42" customWidth="1"/>
    <col min="8" max="8" width="8.7109375" style="103" customWidth="1"/>
    <col min="9" max="9" width="8.7109375" style="42" customWidth="1"/>
    <col min="10" max="10" width="8.7109375" style="93" customWidth="1"/>
    <col min="11" max="11" width="8.7109375" style="123" customWidth="1"/>
    <col min="12" max="12" width="16.5703125" style="93" customWidth="1"/>
    <col min="13" max="13" width="11.5703125" style="40" customWidth="1"/>
    <col min="14" max="14" width="16.5703125" style="40" customWidth="1"/>
    <col min="15" max="15" width="17.85546875" style="40" customWidth="1"/>
    <col min="16" max="16" width="2" style="95" customWidth="1"/>
    <col min="17" max="17" width="9.140625" style="139"/>
    <col min="18" max="16384" width="9.140625" style="44"/>
  </cols>
  <sheetData>
    <row r="1" spans="1:17" s="35" customFormat="1" ht="38.25" customHeight="1" x14ac:dyDescent="0.25">
      <c r="A1" s="32"/>
      <c r="B1" s="214" t="s">
        <v>13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33"/>
      <c r="Q1" s="34" t="s">
        <v>164</v>
      </c>
    </row>
    <row r="2" spans="1:17" s="35" customFormat="1" ht="15.75" x14ac:dyDescent="0.25">
      <c r="A2" s="32"/>
      <c r="B2" s="215" t="s">
        <v>165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37"/>
      <c r="Q2" s="138"/>
    </row>
    <row r="3" spans="1:17" s="35" customFormat="1" ht="15.75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38"/>
    </row>
    <row r="4" spans="1:17" ht="15" customHeight="1" x14ac:dyDescent="0.25">
      <c r="C4" s="38" t="s">
        <v>93</v>
      </c>
      <c r="D4" s="40" t="s">
        <v>94</v>
      </c>
      <c r="N4" s="38" t="s">
        <v>95</v>
      </c>
      <c r="O4" s="94">
        <v>6</v>
      </c>
    </row>
    <row r="5" spans="1:17" ht="15" customHeight="1" x14ac:dyDescent="0.25">
      <c r="C5" s="38" t="s">
        <v>96</v>
      </c>
      <c r="D5" s="40" t="s">
        <v>97</v>
      </c>
      <c r="N5" s="38" t="s">
        <v>98</v>
      </c>
      <c r="O5" s="94">
        <v>7</v>
      </c>
    </row>
    <row r="6" spans="1:17" ht="15" customHeight="1" x14ac:dyDescent="0.25">
      <c r="C6" s="38" t="s">
        <v>99</v>
      </c>
      <c r="D6" s="40" t="s">
        <v>100</v>
      </c>
      <c r="G6" s="140"/>
    </row>
    <row r="7" spans="1:17" ht="15" customHeight="1" x14ac:dyDescent="0.25">
      <c r="C7" s="38" t="s">
        <v>102</v>
      </c>
      <c r="D7" s="40" t="s">
        <v>166</v>
      </c>
    </row>
    <row r="8" spans="1:17" ht="18.75" customHeight="1" x14ac:dyDescent="0.25">
      <c r="C8" s="100"/>
      <c r="D8" s="101"/>
      <c r="O8" s="141"/>
    </row>
    <row r="9" spans="1:17" ht="15" customHeight="1" x14ac:dyDescent="0.25">
      <c r="B9" s="211" t="s">
        <v>104</v>
      </c>
      <c r="C9" s="236" t="s">
        <v>105</v>
      </c>
      <c r="D9" s="236" t="s">
        <v>106</v>
      </c>
      <c r="E9" s="236" t="s">
        <v>2</v>
      </c>
      <c r="F9" s="236" t="s">
        <v>107</v>
      </c>
      <c r="G9" s="236" t="s">
        <v>108</v>
      </c>
      <c r="H9" s="211" t="s">
        <v>109</v>
      </c>
      <c r="I9" s="211"/>
      <c r="J9" s="211"/>
      <c r="K9" s="211"/>
      <c r="L9" s="234" t="s">
        <v>167</v>
      </c>
      <c r="M9" s="235" t="s">
        <v>111</v>
      </c>
      <c r="N9" s="234" t="s">
        <v>168</v>
      </c>
      <c r="O9" s="236" t="s">
        <v>169</v>
      </c>
    </row>
    <row r="10" spans="1:17" s="108" customFormat="1" ht="28.5" customHeight="1" x14ac:dyDescent="0.25">
      <c r="B10" s="211"/>
      <c r="C10" s="236"/>
      <c r="D10" s="236"/>
      <c r="E10" s="236"/>
      <c r="F10" s="236"/>
      <c r="G10" s="236"/>
      <c r="H10" s="109" t="s">
        <v>114</v>
      </c>
      <c r="I10" s="46" t="s">
        <v>115</v>
      </c>
      <c r="J10" s="46" t="s">
        <v>116</v>
      </c>
      <c r="K10" s="109" t="s">
        <v>9</v>
      </c>
      <c r="L10" s="234"/>
      <c r="M10" s="235"/>
      <c r="N10" s="234"/>
      <c r="O10" s="236"/>
      <c r="Q10" s="142"/>
    </row>
    <row r="11" spans="1:17" ht="21.75" customHeight="1" x14ac:dyDescent="0.25">
      <c r="B11" s="112" t="s">
        <v>117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>
        <f>+O38+O35+O30+O27+O24+O12</f>
        <v>173416.27261149188</v>
      </c>
    </row>
    <row r="12" spans="1:17" ht="21.75" customHeight="1" outlineLevel="1" x14ac:dyDescent="0.25">
      <c r="B12" s="115">
        <v>1</v>
      </c>
      <c r="C12" s="225" t="s">
        <v>118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  <c r="O12" s="116">
        <f>+SUM(O14:O16,O18:O22)</f>
        <v>57569.83400000001</v>
      </c>
    </row>
    <row r="13" spans="1:17" ht="19.5" customHeight="1" outlineLevel="2" x14ac:dyDescent="0.25">
      <c r="B13" s="117" t="s">
        <v>29</v>
      </c>
      <c r="C13" s="231" t="s">
        <v>119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3"/>
    </row>
    <row r="14" spans="1:17" ht="18" customHeight="1" outlineLevel="2" x14ac:dyDescent="0.25">
      <c r="B14" s="60" t="s">
        <v>31</v>
      </c>
      <c r="C14" s="60" t="s">
        <v>120</v>
      </c>
      <c r="D14" s="60" t="s">
        <v>121</v>
      </c>
      <c r="E14" s="60" t="s">
        <v>122</v>
      </c>
      <c r="F14" s="118" t="s">
        <v>123</v>
      </c>
      <c r="G14" s="60" t="s">
        <v>124</v>
      </c>
      <c r="H14" s="119">
        <v>0.04</v>
      </c>
      <c r="I14" s="60">
        <f>H14*220</f>
        <v>8.8000000000000007</v>
      </c>
      <c r="J14" s="119">
        <f>+$O$5</f>
        <v>7</v>
      </c>
      <c r="K14" s="119">
        <f>H14*J14</f>
        <v>0.28000000000000003</v>
      </c>
      <c r="L14" s="120">
        <v>13908.45</v>
      </c>
      <c r="M14" s="143">
        <v>0</v>
      </c>
      <c r="N14" s="120">
        <f>L14-(L14*M14)</f>
        <v>13908.45</v>
      </c>
      <c r="O14" s="120">
        <f>N14*K14</f>
        <v>3894.3660000000004</v>
      </c>
      <c r="P14" s="44"/>
      <c r="Q14" s="144" t="s">
        <v>170</v>
      </c>
    </row>
    <row r="15" spans="1:17" ht="18" customHeight="1" outlineLevel="2" x14ac:dyDescent="0.25">
      <c r="B15" s="60" t="s">
        <v>34</v>
      </c>
      <c r="C15" s="60" t="s">
        <v>125</v>
      </c>
      <c r="D15" s="60" t="s">
        <v>121</v>
      </c>
      <c r="E15" s="60" t="s">
        <v>126</v>
      </c>
      <c r="F15" s="118" t="s">
        <v>127</v>
      </c>
      <c r="G15" s="60" t="s">
        <v>124</v>
      </c>
      <c r="H15" s="119">
        <v>0.1</v>
      </c>
      <c r="I15" s="60">
        <f>H15*220</f>
        <v>22</v>
      </c>
      <c r="J15" s="119">
        <f>+$O$5</f>
        <v>7</v>
      </c>
      <c r="K15" s="119">
        <f>H15*J15</f>
        <v>0.70000000000000007</v>
      </c>
      <c r="L15" s="120">
        <v>3637.11</v>
      </c>
      <c r="M15" s="143">
        <v>0</v>
      </c>
      <c r="N15" s="120">
        <f>L15-(L15*M15)</f>
        <v>3637.11</v>
      </c>
      <c r="O15" s="120">
        <f>N15*K15</f>
        <v>2545.9770000000003</v>
      </c>
      <c r="P15" s="44"/>
    </row>
    <row r="16" spans="1:17" ht="18" customHeight="1" outlineLevel="2" x14ac:dyDescent="0.25">
      <c r="B16" s="60" t="s">
        <v>36</v>
      </c>
      <c r="C16" s="60" t="s">
        <v>128</v>
      </c>
      <c r="D16" s="60" t="s">
        <v>121</v>
      </c>
      <c r="E16" s="60" t="s">
        <v>129</v>
      </c>
      <c r="F16" s="60" t="s">
        <v>130</v>
      </c>
      <c r="G16" s="60" t="s">
        <v>124</v>
      </c>
      <c r="H16" s="119">
        <v>0.05</v>
      </c>
      <c r="I16" s="60">
        <f t="shared" ref="I16" si="0">H16*220</f>
        <v>11</v>
      </c>
      <c r="J16" s="119">
        <v>5</v>
      </c>
      <c r="K16" s="119">
        <f>H16*J16</f>
        <v>0.25</v>
      </c>
      <c r="L16" s="120">
        <v>8483</v>
      </c>
      <c r="M16" s="143">
        <v>0</v>
      </c>
      <c r="N16" s="120">
        <f>L16-(L16*M16)</f>
        <v>8483</v>
      </c>
      <c r="O16" s="120">
        <f>N16*K16</f>
        <v>2120.75</v>
      </c>
    </row>
    <row r="17" spans="2:17" ht="19.5" customHeight="1" outlineLevel="2" x14ac:dyDescent="0.25">
      <c r="B17" s="117" t="s">
        <v>44</v>
      </c>
      <c r="C17" s="231" t="s">
        <v>131</v>
      </c>
      <c r="D17" s="232"/>
      <c r="E17" s="232">
        <v>715.87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3"/>
    </row>
    <row r="18" spans="2:17" ht="18" customHeight="1" outlineLevel="2" x14ac:dyDescent="0.25">
      <c r="B18" s="60" t="s">
        <v>46</v>
      </c>
      <c r="C18" s="60" t="s">
        <v>128</v>
      </c>
      <c r="D18" s="60" t="s">
        <v>121</v>
      </c>
      <c r="E18" s="60" t="s">
        <v>129</v>
      </c>
      <c r="F18" s="118" t="s">
        <v>132</v>
      </c>
      <c r="G18" s="60" t="s">
        <v>124</v>
      </c>
      <c r="H18" s="119">
        <v>0.5</v>
      </c>
      <c r="I18" s="60">
        <f>H18*220</f>
        <v>110</v>
      </c>
      <c r="J18" s="119">
        <f>+$O$4</f>
        <v>6</v>
      </c>
      <c r="K18" s="119">
        <f>H18*J18</f>
        <v>3</v>
      </c>
      <c r="L18" s="120">
        <v>8483</v>
      </c>
      <c r="M18" s="143">
        <v>0</v>
      </c>
      <c r="N18" s="120">
        <f t="shared" ref="N18:N22" si="1">L18-(L18*M18)</f>
        <v>8483</v>
      </c>
      <c r="O18" s="120">
        <f>N18*K18</f>
        <v>25449</v>
      </c>
      <c r="P18" s="44"/>
    </row>
    <row r="19" spans="2:17" ht="18" customHeight="1" outlineLevel="2" x14ac:dyDescent="0.25">
      <c r="B19" s="60" t="s">
        <v>133</v>
      </c>
      <c r="C19" s="60" t="s">
        <v>125</v>
      </c>
      <c r="D19" s="60" t="s">
        <v>121</v>
      </c>
      <c r="E19" s="60" t="s">
        <v>126</v>
      </c>
      <c r="F19" s="60" t="s">
        <v>134</v>
      </c>
      <c r="G19" s="60" t="s">
        <v>124</v>
      </c>
      <c r="H19" s="119">
        <v>0.4</v>
      </c>
      <c r="I19" s="60">
        <f t="shared" ref="I19:I22" si="2">H19*220</f>
        <v>88</v>
      </c>
      <c r="J19" s="119">
        <f t="shared" ref="J19:J22" si="3">+$O$4</f>
        <v>6</v>
      </c>
      <c r="K19" s="119">
        <f>H19*J19</f>
        <v>2.4000000000000004</v>
      </c>
      <c r="L19" s="120">
        <v>3637.11</v>
      </c>
      <c r="M19" s="143">
        <v>0</v>
      </c>
      <c r="N19" s="120">
        <f t="shared" si="1"/>
        <v>3637.11</v>
      </c>
      <c r="O19" s="120">
        <f>N19*K19</f>
        <v>8729.0640000000021</v>
      </c>
      <c r="P19" s="44"/>
      <c r="Q19" s="144" t="s">
        <v>170</v>
      </c>
    </row>
    <row r="20" spans="2:17" ht="18" customHeight="1" outlineLevel="2" x14ac:dyDescent="0.25">
      <c r="B20" s="60" t="s">
        <v>135</v>
      </c>
      <c r="C20" s="60" t="s">
        <v>136</v>
      </c>
      <c r="D20" s="60" t="s">
        <v>121</v>
      </c>
      <c r="E20" s="60" t="s">
        <v>137</v>
      </c>
      <c r="F20" s="118" t="s">
        <v>138</v>
      </c>
      <c r="G20" s="60" t="s">
        <v>124</v>
      </c>
      <c r="H20" s="119">
        <v>1</v>
      </c>
      <c r="I20" s="60">
        <f t="shared" si="2"/>
        <v>220</v>
      </c>
      <c r="J20" s="119">
        <f t="shared" si="3"/>
        <v>6</v>
      </c>
      <c r="K20" s="119">
        <f>H20*J20</f>
        <v>6</v>
      </c>
      <c r="L20" s="120">
        <v>2180.88</v>
      </c>
      <c r="M20" s="143">
        <v>0</v>
      </c>
      <c r="N20" s="120">
        <f t="shared" si="1"/>
        <v>2180.88</v>
      </c>
      <c r="O20" s="120">
        <f>N20*K20</f>
        <v>13085.28</v>
      </c>
      <c r="P20" s="44"/>
    </row>
    <row r="21" spans="2:17" ht="18" customHeight="1" outlineLevel="2" x14ac:dyDescent="0.25">
      <c r="B21" s="60" t="s">
        <v>139</v>
      </c>
      <c r="C21" s="60" t="s">
        <v>125</v>
      </c>
      <c r="D21" s="60" t="s">
        <v>121</v>
      </c>
      <c r="E21" s="60" t="s">
        <v>126</v>
      </c>
      <c r="F21" s="60" t="s">
        <v>140</v>
      </c>
      <c r="G21" s="60" t="s">
        <v>124</v>
      </c>
      <c r="H21" s="119">
        <v>0.05</v>
      </c>
      <c r="I21" s="60">
        <f t="shared" si="2"/>
        <v>11</v>
      </c>
      <c r="J21" s="119">
        <f t="shared" si="3"/>
        <v>6</v>
      </c>
      <c r="K21" s="119">
        <f>H21*J21</f>
        <v>0.30000000000000004</v>
      </c>
      <c r="L21" s="120">
        <v>3637.11</v>
      </c>
      <c r="M21" s="143">
        <v>0</v>
      </c>
      <c r="N21" s="120">
        <f t="shared" si="1"/>
        <v>3637.11</v>
      </c>
      <c r="O21" s="120">
        <f>N21*K21</f>
        <v>1091.1330000000003</v>
      </c>
    </row>
    <row r="22" spans="2:17" ht="18" customHeight="1" outlineLevel="2" x14ac:dyDescent="0.25">
      <c r="B22" s="60" t="s">
        <v>141</v>
      </c>
      <c r="C22" s="60" t="s">
        <v>136</v>
      </c>
      <c r="D22" s="60" t="s">
        <v>121</v>
      </c>
      <c r="E22" s="60" t="s">
        <v>137</v>
      </c>
      <c r="F22" s="60" t="s">
        <v>142</v>
      </c>
      <c r="G22" s="60" t="s">
        <v>124</v>
      </c>
      <c r="H22" s="119">
        <f>+H21</f>
        <v>0.05</v>
      </c>
      <c r="I22" s="60">
        <f t="shared" si="2"/>
        <v>11</v>
      </c>
      <c r="J22" s="119">
        <f t="shared" si="3"/>
        <v>6</v>
      </c>
      <c r="K22" s="119">
        <f>H22*J22</f>
        <v>0.30000000000000004</v>
      </c>
      <c r="L22" s="120">
        <v>2180.88</v>
      </c>
      <c r="M22" s="143">
        <v>0</v>
      </c>
      <c r="N22" s="120">
        <f t="shared" si="1"/>
        <v>2180.88</v>
      </c>
      <c r="O22" s="120">
        <f>N22*K22</f>
        <v>654.26400000000012</v>
      </c>
    </row>
    <row r="23" spans="2:17" ht="6.75" customHeight="1" outlineLevel="2" x14ac:dyDescent="0.25">
      <c r="J23" s="42"/>
      <c r="K23" s="103"/>
      <c r="M23" s="123"/>
      <c r="N23" s="93"/>
    </row>
    <row r="24" spans="2:17" ht="21.75" customHeight="1" outlineLevel="1" x14ac:dyDescent="0.25">
      <c r="B24" s="115">
        <v>2</v>
      </c>
      <c r="C24" s="225" t="s">
        <v>143</v>
      </c>
      <c r="D24" s="226"/>
      <c r="E24" s="226">
        <v>1452.72</v>
      </c>
      <c r="F24" s="226"/>
      <c r="G24" s="226"/>
      <c r="H24" s="226"/>
      <c r="I24" s="226"/>
      <c r="J24" s="226"/>
      <c r="K24" s="226"/>
      <c r="L24" s="226"/>
      <c r="M24" s="226"/>
      <c r="N24" s="227"/>
      <c r="O24" s="116">
        <f>O25</f>
        <v>48381.688493600013</v>
      </c>
    </row>
    <row r="25" spans="2:17" ht="18.75" customHeight="1" outlineLevel="2" x14ac:dyDescent="0.25">
      <c r="B25" s="60" t="s">
        <v>52</v>
      </c>
      <c r="C25" s="60" t="s">
        <v>144</v>
      </c>
      <c r="D25" s="60" t="s">
        <v>144</v>
      </c>
      <c r="E25" s="228" t="s">
        <v>145</v>
      </c>
      <c r="F25" s="229"/>
      <c r="G25" s="229"/>
      <c r="H25" s="229"/>
      <c r="I25" s="229"/>
      <c r="J25" s="229"/>
      <c r="K25" s="229"/>
      <c r="L25" s="229"/>
      <c r="M25" s="230"/>
      <c r="N25" s="118">
        <v>0.84040000000000004</v>
      </c>
      <c r="O25" s="120">
        <f>N25*O12</f>
        <v>48381.688493600013</v>
      </c>
      <c r="P25" s="44"/>
    </row>
    <row r="26" spans="2:17" ht="6.75" customHeight="1" outlineLevel="2" x14ac:dyDescent="0.25">
      <c r="J26" s="42"/>
      <c r="K26" s="103"/>
      <c r="M26" s="123"/>
      <c r="N26" s="93"/>
    </row>
    <row r="27" spans="2:17" ht="21.75" customHeight="1" outlineLevel="1" x14ac:dyDescent="0.25">
      <c r="B27" s="115">
        <v>3</v>
      </c>
      <c r="C27" s="225" t="s">
        <v>146</v>
      </c>
      <c r="D27" s="226"/>
      <c r="E27" s="226">
        <v>7166.74</v>
      </c>
      <c r="F27" s="226"/>
      <c r="G27" s="226"/>
      <c r="H27" s="226"/>
      <c r="I27" s="226"/>
      <c r="J27" s="226"/>
      <c r="K27" s="226"/>
      <c r="L27" s="226"/>
      <c r="M27" s="226"/>
      <c r="N27" s="227"/>
      <c r="O27" s="116">
        <f>O28</f>
        <v>11513.966800000002</v>
      </c>
    </row>
    <row r="28" spans="2:17" ht="18.75" customHeight="1" outlineLevel="2" x14ac:dyDescent="0.25">
      <c r="B28" s="60" t="s">
        <v>76</v>
      </c>
      <c r="C28" s="60" t="s">
        <v>144</v>
      </c>
      <c r="D28" s="60" t="s">
        <v>144</v>
      </c>
      <c r="E28" s="222" t="s">
        <v>147</v>
      </c>
      <c r="F28" s="223"/>
      <c r="G28" s="223"/>
      <c r="H28" s="223"/>
      <c r="I28" s="223"/>
      <c r="J28" s="223"/>
      <c r="K28" s="223"/>
      <c r="L28" s="223"/>
      <c r="M28" s="224"/>
      <c r="N28" s="118">
        <v>0.2</v>
      </c>
      <c r="O28" s="120">
        <f>O12*N28</f>
        <v>11513.966800000002</v>
      </c>
      <c r="P28" s="44"/>
    </row>
    <row r="29" spans="2:17" ht="6.75" customHeight="1" outlineLevel="2" x14ac:dyDescent="0.25">
      <c r="J29" s="42"/>
      <c r="K29" s="103"/>
      <c r="M29" s="123"/>
      <c r="N29" s="93"/>
    </row>
    <row r="30" spans="2:17" ht="21.75" customHeight="1" outlineLevel="1" x14ac:dyDescent="0.25">
      <c r="B30" s="115">
        <v>4</v>
      </c>
      <c r="C30" s="225" t="s">
        <v>148</v>
      </c>
      <c r="D30" s="226"/>
      <c r="E30" s="226">
        <v>306.77999999999997</v>
      </c>
      <c r="F30" s="226"/>
      <c r="G30" s="226"/>
      <c r="H30" s="226"/>
      <c r="I30" s="226"/>
      <c r="J30" s="226"/>
      <c r="K30" s="226"/>
      <c r="L30" s="226"/>
      <c r="M30" s="226"/>
      <c r="N30" s="227"/>
      <c r="O30" s="116">
        <f>SUM(O31:O33)</f>
        <v>20780.9015</v>
      </c>
    </row>
    <row r="31" spans="2:17" ht="18" customHeight="1" outlineLevel="2" x14ac:dyDescent="0.25">
      <c r="B31" s="60" t="s">
        <v>149</v>
      </c>
      <c r="C31" s="60" t="s">
        <v>150</v>
      </c>
      <c r="D31" s="60" t="s">
        <v>121</v>
      </c>
      <c r="E31" s="60" t="s">
        <v>151</v>
      </c>
      <c r="F31" s="118" t="s">
        <v>152</v>
      </c>
      <c r="G31" s="60" t="s">
        <v>124</v>
      </c>
      <c r="H31" s="119">
        <v>1</v>
      </c>
      <c r="I31" s="60">
        <f>220*H31</f>
        <v>220</v>
      </c>
      <c r="J31" s="119">
        <f>$O$4</f>
        <v>6</v>
      </c>
      <c r="K31" s="119">
        <f>H31*J31</f>
        <v>6</v>
      </c>
      <c r="L31" s="120">
        <v>3227.78</v>
      </c>
      <c r="M31" s="143">
        <v>0</v>
      </c>
      <c r="N31" s="120">
        <f t="shared" ref="N31:N33" si="4">L31-(L31*M31)</f>
        <v>3227.78</v>
      </c>
      <c r="O31" s="120">
        <f>N31*K31</f>
        <v>19366.68</v>
      </c>
      <c r="P31" s="44"/>
    </row>
    <row r="32" spans="2:17" ht="18" customHeight="1" outlineLevel="2" x14ac:dyDescent="0.25">
      <c r="B32" s="60" t="s">
        <v>149</v>
      </c>
      <c r="C32" s="60" t="s">
        <v>150</v>
      </c>
      <c r="D32" s="60" t="s">
        <v>121</v>
      </c>
      <c r="E32" s="60" t="s">
        <v>151</v>
      </c>
      <c r="F32" s="118" t="s">
        <v>153</v>
      </c>
      <c r="G32" s="60" t="s">
        <v>124</v>
      </c>
      <c r="H32" s="119">
        <f>+H21</f>
        <v>0.05</v>
      </c>
      <c r="I32" s="60">
        <f>220*H32</f>
        <v>11</v>
      </c>
      <c r="J32" s="119">
        <f>$O$4</f>
        <v>6</v>
      </c>
      <c r="K32" s="119">
        <f>H32*J32</f>
        <v>0.30000000000000004</v>
      </c>
      <c r="L32" s="120">
        <v>3227.78</v>
      </c>
      <c r="M32" s="143">
        <v>0</v>
      </c>
      <c r="N32" s="120">
        <f t="shared" si="4"/>
        <v>3227.78</v>
      </c>
      <c r="O32" s="120">
        <f>N32*K32</f>
        <v>968.33400000000017</v>
      </c>
      <c r="P32" s="44"/>
    </row>
    <row r="33" spans="2:16" ht="15.75" customHeight="1" outlineLevel="2" x14ac:dyDescent="0.25">
      <c r="B33" s="60" t="s">
        <v>154</v>
      </c>
      <c r="C33" s="75" t="s">
        <v>144</v>
      </c>
      <c r="D33" s="75" t="s">
        <v>121</v>
      </c>
      <c r="E33" s="70" t="s">
        <v>155</v>
      </c>
      <c r="F33" s="70" t="s">
        <v>156</v>
      </c>
      <c r="G33" s="75" t="s">
        <v>124</v>
      </c>
      <c r="H33" s="124">
        <f>H21</f>
        <v>0.05</v>
      </c>
      <c r="I33" s="75">
        <f>+H33*220</f>
        <v>11</v>
      </c>
      <c r="J33" s="119">
        <v>5</v>
      </c>
      <c r="K33" s="124">
        <f>H33*J33</f>
        <v>0.25</v>
      </c>
      <c r="L33" s="125">
        <v>1783.55</v>
      </c>
      <c r="M33" s="64">
        <v>0</v>
      </c>
      <c r="N33" s="125">
        <f t="shared" si="4"/>
        <v>1783.55</v>
      </c>
      <c r="O33" s="125">
        <f>+N33*K33</f>
        <v>445.88749999999999</v>
      </c>
      <c r="P33" s="44"/>
    </row>
    <row r="34" spans="2:16" ht="6.75" customHeight="1" outlineLevel="2" x14ac:dyDescent="0.25">
      <c r="J34" s="42"/>
      <c r="K34" s="103"/>
      <c r="M34" s="123"/>
      <c r="N34" s="93"/>
    </row>
    <row r="35" spans="2:16" ht="21.75" customHeight="1" outlineLevel="1" x14ac:dyDescent="0.25">
      <c r="B35" s="115">
        <v>5</v>
      </c>
      <c r="C35" s="225" t="s">
        <v>157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7"/>
      <c r="O35" s="116">
        <f>SUM(O36)</f>
        <v>16589.566895232001</v>
      </c>
    </row>
    <row r="36" spans="2:16" ht="18.75" customHeight="1" outlineLevel="2" x14ac:dyDescent="0.25">
      <c r="B36" s="60" t="s">
        <v>158</v>
      </c>
      <c r="C36" s="60" t="s">
        <v>144</v>
      </c>
      <c r="D36" s="60" t="s">
        <v>144</v>
      </c>
      <c r="E36" s="228" t="s">
        <v>159</v>
      </c>
      <c r="F36" s="229"/>
      <c r="G36" s="229"/>
      <c r="H36" s="229"/>
      <c r="I36" s="229"/>
      <c r="J36" s="229"/>
      <c r="K36" s="229"/>
      <c r="L36" s="229"/>
      <c r="M36" s="230"/>
      <c r="N36" s="118">
        <v>0.12</v>
      </c>
      <c r="O36" s="120">
        <f>+N36*(O30+O24+O27+O12)</f>
        <v>16589.566895232001</v>
      </c>
      <c r="P36" s="44"/>
    </row>
    <row r="37" spans="2:16" ht="6.75" customHeight="1" outlineLevel="2" x14ac:dyDescent="0.25">
      <c r="J37" s="42"/>
      <c r="K37" s="103"/>
      <c r="M37" s="123"/>
      <c r="N37" s="93"/>
    </row>
    <row r="38" spans="2:16" ht="21.75" customHeight="1" outlineLevel="1" x14ac:dyDescent="0.25">
      <c r="B38" s="115">
        <v>6</v>
      </c>
      <c r="C38" s="225" t="s">
        <v>160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7"/>
      <c r="O38" s="116">
        <f>SUM(O39)</f>
        <v>18580.31492265984</v>
      </c>
    </row>
    <row r="39" spans="2:16" ht="18" customHeight="1" outlineLevel="2" x14ac:dyDescent="0.25">
      <c r="B39" s="60" t="s">
        <v>161</v>
      </c>
      <c r="C39" s="60" t="s">
        <v>144</v>
      </c>
      <c r="D39" s="60" t="s">
        <v>144</v>
      </c>
      <c r="E39" s="228" t="s">
        <v>162</v>
      </c>
      <c r="F39" s="229"/>
      <c r="G39" s="229"/>
      <c r="H39" s="229"/>
      <c r="I39" s="229"/>
      <c r="J39" s="229"/>
      <c r="K39" s="229"/>
      <c r="L39" s="229"/>
      <c r="M39" s="230"/>
      <c r="N39" s="118">
        <v>0.16619999999999999</v>
      </c>
      <c r="O39" s="120">
        <f>+N36*(O30+O24+O27+O12+O35)</f>
        <v>18580.31492265984</v>
      </c>
    </row>
    <row r="40" spans="2:16" ht="6.75" customHeight="1" outlineLevel="2" x14ac:dyDescent="0.25">
      <c r="J40" s="42"/>
      <c r="K40" s="103"/>
      <c r="M40" s="123"/>
      <c r="N40" s="93"/>
    </row>
  </sheetData>
  <mergeCells count="25">
    <mergeCell ref="C17:O17"/>
    <mergeCell ref="B1:O1"/>
    <mergeCell ref="B2:O2"/>
    <mergeCell ref="B9:B10"/>
    <mergeCell ref="C9:C10"/>
    <mergeCell ref="D9:D10"/>
    <mergeCell ref="E9:E10"/>
    <mergeCell ref="F9:F10"/>
    <mergeCell ref="G9:G10"/>
    <mergeCell ref="H9:K9"/>
    <mergeCell ref="L9:L10"/>
    <mergeCell ref="M9:M10"/>
    <mergeCell ref="N9:N10"/>
    <mergeCell ref="O9:O10"/>
    <mergeCell ref="C12:N12"/>
    <mergeCell ref="C13:O13"/>
    <mergeCell ref="E36:M36"/>
    <mergeCell ref="C38:N38"/>
    <mergeCell ref="E39:M39"/>
    <mergeCell ref="C24:N24"/>
    <mergeCell ref="E25:M25"/>
    <mergeCell ref="C27:N27"/>
    <mergeCell ref="E28:M28"/>
    <mergeCell ref="C30:N30"/>
    <mergeCell ref="C35:N35"/>
  </mergeCells>
  <pageMargins left="0.511811024" right="0.511811024" top="0.78740157499999996" bottom="0.78740157499999996" header="0.31496062000000002" footer="0.31496062000000002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44"/>
  <sheetViews>
    <sheetView showGridLines="0" view="pageBreakPreview" zoomScale="85" zoomScaleNormal="85" zoomScaleSheetLayoutView="85" workbookViewId="0">
      <pane ySplit="3" topLeftCell="A4" activePane="bottomLeft" state="frozen"/>
      <selection activeCell="I11" sqref="I11"/>
      <selection pane="bottomLeft" activeCell="O36" sqref="O36"/>
    </sheetView>
  </sheetViews>
  <sheetFormatPr defaultRowHeight="12.75" outlineLevelRow="1" x14ac:dyDescent="0.25"/>
  <cols>
    <col min="1" max="1" width="5.85546875" style="32" bestFit="1" customWidth="1"/>
    <col min="2" max="2" width="6.85546875" style="42" customWidth="1"/>
    <col min="3" max="3" width="45.85546875" style="40" customWidth="1"/>
    <col min="4" max="4" width="9.42578125" style="42" customWidth="1"/>
    <col min="5" max="5" width="8" style="42" customWidth="1"/>
    <col min="6" max="6" width="18.42578125" style="42" customWidth="1"/>
    <col min="7" max="7" width="18.42578125" style="40" customWidth="1"/>
    <col min="8" max="8" width="3.42578125" style="44" customWidth="1"/>
    <col min="9" max="9" width="13.42578125" style="44" customWidth="1"/>
    <col min="10" max="10" width="7.7109375" style="44" customWidth="1"/>
    <col min="11" max="11" width="13.42578125" style="44" customWidth="1"/>
    <col min="12" max="12" width="7.7109375" style="44" customWidth="1"/>
    <col min="13" max="13" width="13.42578125" style="44" customWidth="1"/>
    <col min="14" max="14" width="7.7109375" style="44" customWidth="1"/>
    <col min="15" max="15" width="13.42578125" style="44" customWidth="1"/>
    <col min="16" max="16" width="7.7109375" style="44" customWidth="1"/>
    <col min="17" max="17" width="13.42578125" style="44" customWidth="1"/>
    <col min="18" max="18" width="7.7109375" style="44" customWidth="1"/>
    <col min="19" max="19" width="13.42578125" style="44" customWidth="1"/>
    <col min="20" max="20" width="7.7109375" style="44" customWidth="1"/>
    <col min="21" max="21" width="13.42578125" style="44" customWidth="1"/>
    <col min="22" max="22" width="7.7109375" style="44" customWidth="1"/>
    <col min="23" max="23" width="3.42578125" style="44" customWidth="1"/>
    <col min="24" max="16384" width="9.140625" style="44"/>
  </cols>
  <sheetData>
    <row r="1" spans="1:24" s="35" customFormat="1" ht="38.25" customHeight="1" x14ac:dyDescent="0.25">
      <c r="A1" s="32"/>
      <c r="C1" s="145"/>
      <c r="D1" s="37"/>
      <c r="E1" s="37"/>
      <c r="F1" s="37"/>
      <c r="G1" s="146" t="s">
        <v>13</v>
      </c>
      <c r="V1" s="146" t="s">
        <v>13</v>
      </c>
      <c r="X1" s="34" t="s">
        <v>164</v>
      </c>
    </row>
    <row r="2" spans="1:24" s="35" customFormat="1" ht="15.75" x14ac:dyDescent="0.25">
      <c r="A2" s="32"/>
      <c r="B2" s="37"/>
      <c r="C2" s="145"/>
      <c r="D2" s="37"/>
      <c r="E2" s="37"/>
      <c r="F2" s="37"/>
      <c r="G2" s="147" t="s">
        <v>171</v>
      </c>
      <c r="I2" s="238" t="s">
        <v>172</v>
      </c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4" ht="6.75" customHeight="1" x14ac:dyDescent="0.25">
      <c r="G3" s="42"/>
    </row>
    <row r="4" spans="1:24" s="48" customFormat="1" ht="30" customHeight="1" x14ac:dyDescent="0.25">
      <c r="A4" s="45"/>
      <c r="B4" s="46" t="s">
        <v>21</v>
      </c>
      <c r="C4" s="46" t="s">
        <v>22</v>
      </c>
      <c r="D4" s="46" t="s">
        <v>23</v>
      </c>
      <c r="E4" s="46" t="s">
        <v>24</v>
      </c>
      <c r="F4" s="46" t="s">
        <v>173</v>
      </c>
      <c r="G4" s="46" t="s">
        <v>27</v>
      </c>
      <c r="H4" s="148"/>
      <c r="I4" s="220" t="s">
        <v>82</v>
      </c>
      <c r="J4" s="221"/>
      <c r="K4" s="220" t="s">
        <v>83</v>
      </c>
      <c r="L4" s="221"/>
      <c r="M4" s="220" t="s">
        <v>84</v>
      </c>
      <c r="N4" s="221"/>
      <c r="O4" s="220" t="s">
        <v>85</v>
      </c>
      <c r="P4" s="221"/>
      <c r="Q4" s="220" t="s">
        <v>86</v>
      </c>
      <c r="R4" s="221"/>
      <c r="S4" s="220" t="s">
        <v>87</v>
      </c>
      <c r="T4" s="221"/>
      <c r="U4" s="220" t="s">
        <v>88</v>
      </c>
      <c r="V4" s="221"/>
    </row>
    <row r="5" spans="1:24" s="54" customFormat="1" ht="26.25" customHeight="1" x14ac:dyDescent="0.25">
      <c r="A5" s="49"/>
      <c r="B5" s="50">
        <v>1</v>
      </c>
      <c r="C5" s="51" t="s">
        <v>174</v>
      </c>
      <c r="D5" s="52"/>
      <c r="E5" s="52"/>
      <c r="F5" s="52"/>
      <c r="G5" s="53">
        <v>173416.27261149188</v>
      </c>
      <c r="H5" s="44"/>
      <c r="I5" s="52"/>
      <c r="J5" s="50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149"/>
    </row>
    <row r="6" spans="1:24" s="54" customFormat="1" ht="16.5" customHeight="1" x14ac:dyDescent="0.25">
      <c r="A6" s="49"/>
      <c r="B6" s="55" t="s">
        <v>29</v>
      </c>
      <c r="C6" s="56" t="s">
        <v>30</v>
      </c>
      <c r="D6" s="57"/>
      <c r="E6" s="58">
        <v>0.75</v>
      </c>
      <c r="F6" s="57"/>
      <c r="G6" s="59">
        <v>130062.20445861891</v>
      </c>
      <c r="H6" s="44"/>
      <c r="I6" s="57"/>
      <c r="J6" s="55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49"/>
    </row>
    <row r="7" spans="1:24" ht="21.75" customHeight="1" x14ac:dyDescent="0.25">
      <c r="B7" s="60" t="s">
        <v>31</v>
      </c>
      <c r="C7" s="61" t="s">
        <v>32</v>
      </c>
      <c r="D7" s="60" t="s">
        <v>33</v>
      </c>
      <c r="E7" s="62">
        <v>1</v>
      </c>
      <c r="F7" s="65">
        <v>21677.034076436485</v>
      </c>
      <c r="G7" s="65">
        <v>21677.034076436485</v>
      </c>
      <c r="I7" s="88">
        <v>21677.034076436485</v>
      </c>
      <c r="J7" s="64">
        <v>0.125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8"/>
      <c r="V7" s="88"/>
    </row>
    <row r="8" spans="1:24" ht="21" customHeight="1" x14ac:dyDescent="0.25">
      <c r="B8" s="60" t="s">
        <v>34</v>
      </c>
      <c r="C8" s="61" t="s">
        <v>35</v>
      </c>
      <c r="D8" s="60" t="s">
        <v>33</v>
      </c>
      <c r="E8" s="62">
        <v>1</v>
      </c>
      <c r="F8" s="65">
        <v>21677.034076436485</v>
      </c>
      <c r="G8" s="65">
        <v>21677.034076436485</v>
      </c>
      <c r="I8" s="89"/>
      <c r="J8" s="89"/>
      <c r="K8" s="88">
        <v>21677.034076436485</v>
      </c>
      <c r="L8" s="64">
        <v>0.125</v>
      </c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4" ht="21" customHeight="1" x14ac:dyDescent="0.25">
      <c r="B9" s="60" t="s">
        <v>36</v>
      </c>
      <c r="C9" s="61" t="s">
        <v>37</v>
      </c>
      <c r="D9" s="60" t="s">
        <v>33</v>
      </c>
      <c r="E9" s="62">
        <v>1</v>
      </c>
      <c r="F9" s="65">
        <v>21677.034076436485</v>
      </c>
      <c r="G9" s="65">
        <v>21677.034076436485</v>
      </c>
      <c r="I9" s="89"/>
      <c r="J9" s="89"/>
      <c r="K9" s="89"/>
      <c r="L9" s="64"/>
      <c r="M9" s="88">
        <v>21677.034076436485</v>
      </c>
      <c r="N9" s="64">
        <v>0.125</v>
      </c>
      <c r="O9" s="89"/>
      <c r="P9" s="89"/>
      <c r="Q9" s="89"/>
      <c r="R9" s="89"/>
      <c r="S9" s="89"/>
      <c r="T9" s="89"/>
      <c r="U9" s="89"/>
      <c r="V9" s="89"/>
    </row>
    <row r="10" spans="1:24" ht="21" customHeight="1" x14ac:dyDescent="0.25">
      <c r="B10" s="60" t="s">
        <v>38</v>
      </c>
      <c r="C10" s="61" t="s">
        <v>39</v>
      </c>
      <c r="D10" s="60" t="s">
        <v>33</v>
      </c>
      <c r="E10" s="62">
        <v>1</v>
      </c>
      <c r="F10" s="65">
        <v>21677.034076436485</v>
      </c>
      <c r="G10" s="65">
        <v>21677.034076436485</v>
      </c>
      <c r="I10" s="89"/>
      <c r="J10" s="89"/>
      <c r="K10" s="89"/>
      <c r="L10" s="89"/>
      <c r="M10" s="89"/>
      <c r="N10" s="89"/>
      <c r="O10" s="88">
        <v>21677.034076436485</v>
      </c>
      <c r="P10" s="64">
        <v>0.125</v>
      </c>
      <c r="Q10" s="89"/>
      <c r="R10" s="89"/>
      <c r="S10" s="89"/>
      <c r="T10" s="89"/>
      <c r="U10" s="89"/>
      <c r="V10" s="89"/>
    </row>
    <row r="11" spans="1:24" ht="21" customHeight="1" x14ac:dyDescent="0.25">
      <c r="B11" s="60" t="s">
        <v>40</v>
      </c>
      <c r="C11" s="61" t="s">
        <v>41</v>
      </c>
      <c r="D11" s="60" t="s">
        <v>33</v>
      </c>
      <c r="E11" s="62">
        <v>1</v>
      </c>
      <c r="F11" s="65">
        <v>21677.034076436485</v>
      </c>
      <c r="G11" s="65">
        <v>21677.034076436485</v>
      </c>
      <c r="I11" s="89"/>
      <c r="J11" s="89"/>
      <c r="K11" s="89"/>
      <c r="L11" s="89"/>
      <c r="M11" s="89"/>
      <c r="N11" s="89"/>
      <c r="O11" s="89"/>
      <c r="P11" s="89"/>
      <c r="Q11" s="88">
        <v>21677.034076436485</v>
      </c>
      <c r="R11" s="64">
        <v>0.125</v>
      </c>
      <c r="S11" s="89"/>
      <c r="T11" s="89"/>
      <c r="U11" s="88"/>
      <c r="V11" s="88"/>
    </row>
    <row r="12" spans="1:24" ht="21" customHeight="1" x14ac:dyDescent="0.25">
      <c r="B12" s="60" t="s">
        <v>42</v>
      </c>
      <c r="C12" s="61" t="s">
        <v>43</v>
      </c>
      <c r="D12" s="60" t="s">
        <v>33</v>
      </c>
      <c r="E12" s="62">
        <v>1</v>
      </c>
      <c r="F12" s="65">
        <v>21677.034076436485</v>
      </c>
      <c r="G12" s="65">
        <v>21677.034076436485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8">
        <v>21677.034076436485</v>
      </c>
      <c r="T12" s="64">
        <v>0.125</v>
      </c>
      <c r="U12" s="89"/>
      <c r="V12" s="89"/>
    </row>
    <row r="13" spans="1:24" s="54" customFormat="1" ht="16.5" customHeight="1" x14ac:dyDescent="0.25">
      <c r="A13" s="49"/>
      <c r="B13" s="55" t="s">
        <v>44</v>
      </c>
      <c r="C13" s="56" t="s">
        <v>45</v>
      </c>
      <c r="D13" s="57"/>
      <c r="E13" s="58">
        <v>0.1</v>
      </c>
      <c r="F13" s="57"/>
      <c r="G13" s="59">
        <v>17341.627261149188</v>
      </c>
      <c r="H13" s="44"/>
      <c r="I13" s="56"/>
      <c r="J13" s="55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149"/>
    </row>
    <row r="14" spans="1:24" ht="27" customHeight="1" x14ac:dyDescent="0.25">
      <c r="B14" s="66" t="s">
        <v>46</v>
      </c>
      <c r="C14" s="67" t="s">
        <v>47</v>
      </c>
      <c r="D14" s="60" t="s">
        <v>33</v>
      </c>
      <c r="E14" s="60">
        <v>1</v>
      </c>
      <c r="F14" s="65">
        <v>17341.627261149188</v>
      </c>
      <c r="G14" s="65">
        <v>17341.627261149188</v>
      </c>
      <c r="I14" s="89"/>
      <c r="J14" s="89"/>
      <c r="K14" s="89"/>
      <c r="L14" s="89"/>
      <c r="M14" s="89"/>
      <c r="N14" s="89"/>
      <c r="O14" s="89"/>
      <c r="P14" s="89"/>
      <c r="Q14" s="88">
        <v>17341.627261149188</v>
      </c>
      <c r="R14" s="64">
        <v>0.1</v>
      </c>
      <c r="S14" s="89"/>
      <c r="T14" s="89"/>
      <c r="U14" s="89"/>
      <c r="V14" s="89"/>
    </row>
    <row r="15" spans="1:24" s="54" customFormat="1" ht="16.5" customHeight="1" x14ac:dyDescent="0.25">
      <c r="A15" s="49"/>
      <c r="B15" s="55" t="s">
        <v>48</v>
      </c>
      <c r="C15" s="56" t="s">
        <v>49</v>
      </c>
      <c r="D15" s="57"/>
      <c r="E15" s="58">
        <v>0.15</v>
      </c>
      <c r="F15" s="57"/>
      <c r="G15" s="59">
        <v>26012.440891723782</v>
      </c>
      <c r="H15" s="44"/>
      <c r="I15" s="56"/>
      <c r="J15" s="55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149"/>
    </row>
    <row r="16" spans="1:24" ht="20.25" customHeight="1" x14ac:dyDescent="0.25">
      <c r="B16" s="66" t="s">
        <v>46</v>
      </c>
      <c r="C16" s="67" t="s">
        <v>50</v>
      </c>
      <c r="D16" s="60" t="s">
        <v>33</v>
      </c>
      <c r="E16" s="60">
        <v>1</v>
      </c>
      <c r="F16" s="65">
        <v>26012.440891723782</v>
      </c>
      <c r="G16" s="65">
        <v>26012.440891723782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8">
        <v>26012.440891723782</v>
      </c>
      <c r="V16" s="64">
        <v>0.15</v>
      </c>
    </row>
    <row r="17" spans="1:16" customFormat="1" ht="14.25" customHeight="1" x14ac:dyDescent="0.25"/>
    <row r="18" spans="1:16" customFormat="1" ht="30" customHeight="1" x14ac:dyDescent="0.25">
      <c r="B18" s="46" t="s">
        <v>21</v>
      </c>
      <c r="C18" s="46" t="s">
        <v>22</v>
      </c>
      <c r="D18" s="46" t="s">
        <v>23</v>
      </c>
      <c r="E18" s="46" t="s">
        <v>24</v>
      </c>
      <c r="F18" s="46" t="s">
        <v>173</v>
      </c>
      <c r="G18" s="46" t="s">
        <v>27</v>
      </c>
      <c r="H18" s="150"/>
      <c r="I18" s="220" t="s">
        <v>89</v>
      </c>
      <c r="J18" s="221"/>
      <c r="K18" s="220" t="s">
        <v>90</v>
      </c>
      <c r="L18" s="221"/>
      <c r="M18" s="220" t="s">
        <v>91</v>
      </c>
      <c r="N18" s="221"/>
    </row>
    <row r="19" spans="1:16" s="54" customFormat="1" ht="26.25" customHeight="1" x14ac:dyDescent="0.25">
      <c r="A19" s="49"/>
      <c r="B19" s="50">
        <v>2</v>
      </c>
      <c r="C19" s="51" t="s">
        <v>51</v>
      </c>
      <c r="D19" s="52"/>
      <c r="E19" s="71"/>
      <c r="F19" s="72"/>
      <c r="G19" s="73">
        <v>26944.582982593885</v>
      </c>
      <c r="H19" s="151"/>
      <c r="I19" s="152"/>
      <c r="J19" s="152"/>
      <c r="K19" s="152"/>
      <c r="L19" s="152"/>
      <c r="M19" s="152"/>
      <c r="N19" s="152"/>
    </row>
    <row r="20" spans="1:16" s="54" customFormat="1" ht="18.75" customHeight="1" x14ac:dyDescent="0.25">
      <c r="A20" s="49"/>
      <c r="B20" s="55" t="s">
        <v>52</v>
      </c>
      <c r="C20" s="56" t="s">
        <v>53</v>
      </c>
      <c r="D20" s="57"/>
      <c r="E20" s="58">
        <v>0.3</v>
      </c>
      <c r="F20" s="57"/>
      <c r="G20" s="59">
        <v>8083.3748947781651</v>
      </c>
      <c r="I20" s="153"/>
      <c r="J20" s="153"/>
      <c r="K20" s="154"/>
      <c r="L20" s="154"/>
      <c r="M20" s="154"/>
      <c r="N20" s="59"/>
    </row>
    <row r="21" spans="1:16" ht="21" customHeight="1" outlineLevel="1" x14ac:dyDescent="0.25">
      <c r="B21" s="60" t="s">
        <v>54</v>
      </c>
      <c r="C21" s="69" t="s">
        <v>55</v>
      </c>
      <c r="D21" s="70" t="s">
        <v>56</v>
      </c>
      <c r="E21" s="62">
        <v>1</v>
      </c>
      <c r="F21" s="65">
        <v>1212.5062342167248</v>
      </c>
      <c r="G21" s="65">
        <v>1212.5062342167248</v>
      </c>
      <c r="I21" s="155">
        <v>1212.5062342167248</v>
      </c>
      <c r="J21" s="156">
        <v>4.4999999999999998E-2</v>
      </c>
      <c r="K21" s="155"/>
      <c r="L21" s="155"/>
      <c r="M21" s="155"/>
      <c r="N21" s="155"/>
      <c r="P21" s="157"/>
    </row>
    <row r="22" spans="1:16" ht="21" customHeight="1" outlineLevel="1" x14ac:dyDescent="0.25">
      <c r="B22" s="60" t="s">
        <v>61</v>
      </c>
      <c r="C22" s="69" t="s">
        <v>58</v>
      </c>
      <c r="D22" s="70" t="s">
        <v>56</v>
      </c>
      <c r="E22" s="62">
        <v>1</v>
      </c>
      <c r="F22" s="65">
        <v>4850.0249368668992</v>
      </c>
      <c r="G22" s="65">
        <v>4850.0249368668992</v>
      </c>
      <c r="I22" s="88">
        <v>4850.0249368668992</v>
      </c>
      <c r="J22" s="64">
        <v>0.18</v>
      </c>
      <c r="K22" s="88"/>
      <c r="L22" s="88"/>
      <c r="M22" s="88"/>
      <c r="N22" s="88"/>
    </row>
    <row r="23" spans="1:16" ht="21" customHeight="1" outlineLevel="1" x14ac:dyDescent="0.25">
      <c r="B23" s="60" t="s">
        <v>175</v>
      </c>
      <c r="C23" s="69" t="s">
        <v>60</v>
      </c>
      <c r="D23" s="70" t="s">
        <v>56</v>
      </c>
      <c r="E23" s="62">
        <v>1</v>
      </c>
      <c r="F23" s="65">
        <v>404.16874473890829</v>
      </c>
      <c r="G23" s="65">
        <v>404.16874473890829</v>
      </c>
      <c r="I23" s="88">
        <v>404.16874473890829</v>
      </c>
      <c r="J23" s="64">
        <v>1.4999999999999999E-2</v>
      </c>
      <c r="K23" s="88"/>
      <c r="L23" s="88"/>
      <c r="M23" s="88"/>
      <c r="N23" s="88"/>
    </row>
    <row r="24" spans="1:16" ht="21" customHeight="1" outlineLevel="1" x14ac:dyDescent="0.25">
      <c r="B24" s="60" t="s">
        <v>176</v>
      </c>
      <c r="C24" s="69" t="s">
        <v>62</v>
      </c>
      <c r="D24" s="70" t="s">
        <v>56</v>
      </c>
      <c r="E24" s="62">
        <v>1</v>
      </c>
      <c r="F24" s="65">
        <v>1616.6749789556332</v>
      </c>
      <c r="G24" s="65">
        <v>1616.6749789556332</v>
      </c>
      <c r="I24" s="88">
        <v>1616.6749789556332</v>
      </c>
      <c r="J24" s="64">
        <v>0.06</v>
      </c>
      <c r="K24" s="88"/>
      <c r="L24" s="88"/>
      <c r="M24" s="88"/>
      <c r="N24" s="88"/>
    </row>
    <row r="25" spans="1:16" s="54" customFormat="1" ht="16.5" customHeight="1" x14ac:dyDescent="0.25">
      <c r="A25" s="49"/>
      <c r="B25" s="55" t="s">
        <v>63</v>
      </c>
      <c r="C25" s="56" t="s">
        <v>64</v>
      </c>
      <c r="D25" s="57"/>
      <c r="E25" s="58">
        <v>0.3</v>
      </c>
      <c r="F25" s="57"/>
      <c r="G25" s="59">
        <v>8083.3748947781651</v>
      </c>
      <c r="H25" s="151"/>
      <c r="I25" s="153"/>
      <c r="J25" s="154"/>
      <c r="K25" s="154"/>
      <c r="L25" s="154"/>
      <c r="M25" s="154"/>
      <c r="N25" s="59"/>
    </row>
    <row r="26" spans="1:16" ht="21" customHeight="1" outlineLevel="1" x14ac:dyDescent="0.25">
      <c r="B26" s="60" t="s">
        <v>65</v>
      </c>
      <c r="C26" s="69" t="s">
        <v>55</v>
      </c>
      <c r="D26" s="70" t="s">
        <v>56</v>
      </c>
      <c r="E26" s="62">
        <v>1</v>
      </c>
      <c r="F26" s="65">
        <v>1212.5062342167248</v>
      </c>
      <c r="G26" s="65">
        <v>1212.5062342167248</v>
      </c>
      <c r="I26" s="88"/>
      <c r="J26" s="88"/>
      <c r="K26" s="88">
        <v>1212.5062342167248</v>
      </c>
      <c r="L26" s="64">
        <v>4.4999999999999998E-2</v>
      </c>
      <c r="M26" s="88"/>
      <c r="N26" s="88"/>
    </row>
    <row r="27" spans="1:16" ht="21" customHeight="1" outlineLevel="1" x14ac:dyDescent="0.25">
      <c r="B27" s="60" t="s">
        <v>68</v>
      </c>
      <c r="C27" s="69" t="s">
        <v>58</v>
      </c>
      <c r="D27" s="70" t="s">
        <v>56</v>
      </c>
      <c r="E27" s="62">
        <v>1</v>
      </c>
      <c r="F27" s="65">
        <v>4850.0249368668992</v>
      </c>
      <c r="G27" s="65">
        <v>4850.0249368668992</v>
      </c>
      <c r="I27" s="88"/>
      <c r="J27" s="88"/>
      <c r="K27" s="88">
        <v>4850.0249368668992</v>
      </c>
      <c r="L27" s="64">
        <v>0.18</v>
      </c>
      <c r="M27" s="88"/>
      <c r="N27" s="88"/>
    </row>
    <row r="28" spans="1:16" ht="21" customHeight="1" outlineLevel="1" x14ac:dyDescent="0.25">
      <c r="B28" s="60" t="s">
        <v>177</v>
      </c>
      <c r="C28" s="69" t="s">
        <v>60</v>
      </c>
      <c r="D28" s="70" t="s">
        <v>56</v>
      </c>
      <c r="E28" s="62">
        <v>1</v>
      </c>
      <c r="F28" s="65">
        <v>404.16874473890829</v>
      </c>
      <c r="G28" s="65">
        <v>404.16874473890829</v>
      </c>
      <c r="I28" s="88"/>
      <c r="J28" s="88"/>
      <c r="K28" s="88">
        <v>404.16874473890829</v>
      </c>
      <c r="L28" s="64">
        <v>1.4999999999999999E-2</v>
      </c>
      <c r="M28" s="88"/>
      <c r="N28" s="88"/>
    </row>
    <row r="29" spans="1:16" ht="21" customHeight="1" outlineLevel="1" x14ac:dyDescent="0.25">
      <c r="B29" s="60" t="s">
        <v>178</v>
      </c>
      <c r="C29" s="69" t="s">
        <v>62</v>
      </c>
      <c r="D29" s="70" t="s">
        <v>56</v>
      </c>
      <c r="E29" s="62">
        <v>1</v>
      </c>
      <c r="F29" s="65">
        <v>1616.6749789556332</v>
      </c>
      <c r="G29" s="65">
        <v>1616.6749789556332</v>
      </c>
      <c r="I29" s="88"/>
      <c r="J29" s="88"/>
      <c r="K29" s="88">
        <v>1616.6749789556332</v>
      </c>
      <c r="L29" s="64">
        <v>0.06</v>
      </c>
      <c r="M29" s="88"/>
      <c r="N29" s="88"/>
    </row>
    <row r="30" spans="1:16" s="54" customFormat="1" ht="16.5" customHeight="1" x14ac:dyDescent="0.25">
      <c r="A30" s="49"/>
      <c r="B30" s="55" t="s">
        <v>69</v>
      </c>
      <c r="C30" s="56" t="s">
        <v>70</v>
      </c>
      <c r="D30" s="57"/>
      <c r="E30" s="58">
        <v>0.4</v>
      </c>
      <c r="F30" s="57"/>
      <c r="G30" s="59">
        <v>10777.833193037555</v>
      </c>
      <c r="H30" s="151"/>
      <c r="I30" s="153"/>
      <c r="J30" s="154"/>
      <c r="K30" s="154"/>
      <c r="L30" s="154"/>
      <c r="M30" s="154"/>
      <c r="N30" s="59"/>
    </row>
    <row r="31" spans="1:16" ht="21" customHeight="1" outlineLevel="1" x14ac:dyDescent="0.25">
      <c r="B31" s="60" t="s">
        <v>71</v>
      </c>
      <c r="C31" s="69" t="s">
        <v>55</v>
      </c>
      <c r="D31" s="70" t="s">
        <v>56</v>
      </c>
      <c r="E31" s="62">
        <v>1</v>
      </c>
      <c r="F31" s="65">
        <v>1212.5062342167248</v>
      </c>
      <c r="G31" s="65">
        <v>1212.5062342167248</v>
      </c>
      <c r="I31" s="155"/>
      <c r="J31" s="155"/>
      <c r="K31" s="155"/>
      <c r="L31" s="155"/>
      <c r="M31" s="155">
        <v>1212.5062342167248</v>
      </c>
      <c r="N31" s="156">
        <v>4.4999999999999998E-2</v>
      </c>
    </row>
    <row r="32" spans="1:16" ht="21" customHeight="1" outlineLevel="1" x14ac:dyDescent="0.25">
      <c r="B32" s="60" t="s">
        <v>74</v>
      </c>
      <c r="C32" s="69" t="s">
        <v>58</v>
      </c>
      <c r="D32" s="70" t="s">
        <v>56</v>
      </c>
      <c r="E32" s="62">
        <v>1</v>
      </c>
      <c r="F32" s="65">
        <v>4850.0249368668992</v>
      </c>
      <c r="G32" s="65">
        <v>4850.0249368668992</v>
      </c>
      <c r="I32" s="88"/>
      <c r="J32" s="88"/>
      <c r="K32" s="88"/>
      <c r="L32" s="88"/>
      <c r="M32" s="88">
        <v>4850.0249368668992</v>
      </c>
      <c r="N32" s="64">
        <v>0.18</v>
      </c>
    </row>
    <row r="33" spans="1:14" ht="21" customHeight="1" outlineLevel="1" x14ac:dyDescent="0.25">
      <c r="B33" s="60" t="s">
        <v>179</v>
      </c>
      <c r="C33" s="69" t="s">
        <v>60</v>
      </c>
      <c r="D33" s="70" t="s">
        <v>56</v>
      </c>
      <c r="E33" s="62">
        <v>1</v>
      </c>
      <c r="F33" s="65">
        <v>404.16874473890829</v>
      </c>
      <c r="G33" s="65">
        <v>404.16874473890829</v>
      </c>
      <c r="I33" s="88"/>
      <c r="J33" s="88"/>
      <c r="K33" s="88"/>
      <c r="L33" s="88"/>
      <c r="M33" s="88">
        <v>404.16874473890829</v>
      </c>
      <c r="N33" s="64">
        <v>1.4999999999999999E-2</v>
      </c>
    </row>
    <row r="34" spans="1:14" ht="21" customHeight="1" outlineLevel="1" x14ac:dyDescent="0.25">
      <c r="B34" s="60" t="s">
        <v>180</v>
      </c>
      <c r="C34" s="69" t="s">
        <v>62</v>
      </c>
      <c r="D34" s="70" t="s">
        <v>56</v>
      </c>
      <c r="E34" s="62">
        <v>1</v>
      </c>
      <c r="F34" s="65">
        <v>1616.6749789556332</v>
      </c>
      <c r="G34" s="65">
        <v>1616.6749789556332</v>
      </c>
      <c r="I34" s="88"/>
      <c r="J34" s="88"/>
      <c r="K34" s="88"/>
      <c r="L34" s="88"/>
      <c r="M34" s="88">
        <v>1616.6749789556332</v>
      </c>
      <c r="N34" s="64">
        <v>0.06</v>
      </c>
    </row>
    <row r="36" spans="1:14" customFormat="1" ht="30" customHeight="1" x14ac:dyDescent="0.25">
      <c r="B36" s="46" t="s">
        <v>21</v>
      </c>
      <c r="C36" s="46" t="s">
        <v>22</v>
      </c>
      <c r="D36" s="46" t="s">
        <v>23</v>
      </c>
      <c r="E36" s="46" t="s">
        <v>24</v>
      </c>
      <c r="F36" s="46" t="s">
        <v>173</v>
      </c>
      <c r="G36" s="46" t="s">
        <v>27</v>
      </c>
    </row>
    <row r="37" spans="1:14" s="54" customFormat="1" ht="25.5" customHeight="1" x14ac:dyDescent="0.25">
      <c r="A37" s="49"/>
      <c r="B37" s="50">
        <v>3</v>
      </c>
      <c r="C37" s="51" t="s">
        <v>75</v>
      </c>
      <c r="D37" s="52"/>
      <c r="E37" s="71"/>
      <c r="F37" s="72"/>
      <c r="G37" s="73">
        <v>20179.349999999999</v>
      </c>
    </row>
    <row r="38" spans="1:14" ht="21" customHeight="1" x14ac:dyDescent="0.25">
      <c r="B38" s="70" t="s">
        <v>52</v>
      </c>
      <c r="C38" s="74" t="s">
        <v>77</v>
      </c>
      <c r="D38" s="70" t="s">
        <v>56</v>
      </c>
      <c r="E38" s="75">
        <v>1</v>
      </c>
      <c r="F38" s="158">
        <v>20179.349999999999</v>
      </c>
      <c r="G38" s="158">
        <v>20179.349999999999</v>
      </c>
    </row>
    <row r="39" spans="1:14" customFormat="1" ht="14.25" customHeight="1" x14ac:dyDescent="0.25"/>
    <row r="40" spans="1:14" ht="30" customHeight="1" x14ac:dyDescent="0.25">
      <c r="B40" s="216" t="s">
        <v>78</v>
      </c>
      <c r="C40" s="217"/>
      <c r="D40" s="217"/>
      <c r="E40" s="217"/>
      <c r="F40" s="237"/>
      <c r="G40" s="77">
        <f>G37+G19+G5</f>
        <v>220540.20559408577</v>
      </c>
      <c r="H40" s="54"/>
      <c r="I40" s="79"/>
      <c r="J40" s="79"/>
      <c r="K40" s="79"/>
      <c r="L40" s="79"/>
    </row>
    <row r="41" spans="1:14" s="79" customFormat="1" x14ac:dyDescent="0.25">
      <c r="A41" s="32"/>
      <c r="B41" s="78"/>
      <c r="G41" s="81"/>
    </row>
    <row r="42" spans="1:14" s="79" customFormat="1" x14ac:dyDescent="0.25">
      <c r="A42" s="32"/>
      <c r="B42" s="82"/>
      <c r="C42" s="81"/>
      <c r="D42" s="82"/>
      <c r="E42" s="82"/>
      <c r="F42" s="82"/>
      <c r="G42" s="81"/>
      <c r="I42" s="85"/>
      <c r="J42" s="85"/>
      <c r="K42" s="85"/>
      <c r="L42" s="85"/>
    </row>
    <row r="43" spans="1:14" s="85" customFormat="1" x14ac:dyDescent="0.25">
      <c r="A43" s="32"/>
      <c r="B43" s="83"/>
      <c r="C43" s="86"/>
      <c r="D43" s="83"/>
      <c r="E43" s="83"/>
      <c r="F43" s="83"/>
      <c r="G43" s="86"/>
      <c r="I43" s="122"/>
      <c r="J43" s="122"/>
      <c r="K43" s="122"/>
      <c r="L43" s="122"/>
    </row>
    <row r="44" spans="1:14" s="85" customFormat="1" x14ac:dyDescent="0.25">
      <c r="A44" s="32"/>
      <c r="B44" s="83"/>
      <c r="C44" s="86"/>
      <c r="D44" s="83"/>
      <c r="E44" s="83"/>
      <c r="F44" s="83"/>
      <c r="G44" s="86"/>
      <c r="I44" s="159"/>
      <c r="J44" s="159"/>
      <c r="K44" s="159"/>
      <c r="L44" s="159"/>
    </row>
  </sheetData>
  <mergeCells count="12">
    <mergeCell ref="I18:J18"/>
    <mergeCell ref="K18:L18"/>
    <mergeCell ref="M18:N18"/>
    <mergeCell ref="B40:F40"/>
    <mergeCell ref="I2:V2"/>
    <mergeCell ref="I4:J4"/>
    <mergeCell ref="K4:L4"/>
    <mergeCell ref="M4:N4"/>
    <mergeCell ref="O4:P4"/>
    <mergeCell ref="Q4:R4"/>
    <mergeCell ref="S4:T4"/>
    <mergeCell ref="U4:V4"/>
  </mergeCells>
  <conditionalFormatting sqref="I15 I21 K21:N21 I22:N24 I31:N34 I26:N29">
    <cfRule type="cellIs" dxfId="49" priority="1" operator="greaterThan">
      <formula>0</formula>
    </cfRule>
  </conditionalFormatting>
  <conditionalFormatting sqref="I5:V12 I14:V14 I16:V16">
    <cfRule type="cellIs" dxfId="48" priority="6" operator="greaterThan">
      <formula>0</formula>
    </cfRule>
  </conditionalFormatting>
  <conditionalFormatting sqref="J21">
    <cfRule type="cellIs" dxfId="47" priority="5" operator="greaterThan">
      <formula>0</formula>
    </cfRule>
  </conditionalFormatting>
  <conditionalFormatting sqref="J13:V13">
    <cfRule type="cellIs" dxfId="46" priority="4" operator="greaterThan">
      <formula>0</formula>
    </cfRule>
  </conditionalFormatting>
  <conditionalFormatting sqref="I13">
    <cfRule type="cellIs" dxfId="45" priority="3" operator="greaterThan">
      <formula>0</formula>
    </cfRule>
  </conditionalFormatting>
  <conditionalFormatting sqref="J15:V15">
    <cfRule type="cellIs" dxfId="4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64"/>
  <sheetViews>
    <sheetView showGridLines="0" view="pageBreakPreview" zoomScale="85" zoomScaleNormal="85" zoomScaleSheetLayoutView="85" workbookViewId="0">
      <pane ySplit="9" topLeftCell="A10" activePane="bottomLeft" state="frozen"/>
      <selection activeCell="I11" sqref="I11"/>
      <selection pane="bottomLeft" activeCell="G31" sqref="G31"/>
    </sheetView>
  </sheetViews>
  <sheetFormatPr defaultRowHeight="12.75" outlineLevelRow="1" x14ac:dyDescent="0.25"/>
  <cols>
    <col min="1" max="1" width="5.85546875" style="32" bestFit="1" customWidth="1"/>
    <col min="2" max="2" width="6.85546875" style="42" customWidth="1"/>
    <col min="3" max="3" width="45.85546875" style="40" customWidth="1"/>
    <col min="4" max="4" width="9.42578125" style="42" customWidth="1"/>
    <col min="5" max="5" width="8" style="42" customWidth="1"/>
    <col min="6" max="6" width="17.28515625" style="42" customWidth="1"/>
    <col min="7" max="7" width="13.42578125" style="123" customWidth="1"/>
    <col min="8" max="8" width="18.42578125" style="40" customWidth="1"/>
    <col min="9" max="9" width="1.85546875" style="44" customWidth="1"/>
    <col min="10" max="16384" width="9.140625" style="44"/>
  </cols>
  <sheetData>
    <row r="1" spans="1:10" s="35" customFormat="1" ht="38.25" customHeight="1" x14ac:dyDescent="0.25">
      <c r="A1" s="32"/>
      <c r="B1" s="214" t="s">
        <v>181</v>
      </c>
      <c r="C1" s="214"/>
      <c r="D1" s="214"/>
      <c r="E1" s="214"/>
      <c r="F1" s="214"/>
      <c r="G1" s="214"/>
      <c r="H1" s="214"/>
      <c r="I1" s="33"/>
      <c r="J1" s="34" t="s">
        <v>14</v>
      </c>
    </row>
    <row r="2" spans="1:10" s="35" customFormat="1" ht="15.75" x14ac:dyDescent="0.25">
      <c r="A2" s="32"/>
      <c r="B2" s="215" t="s">
        <v>15</v>
      </c>
      <c r="C2" s="215"/>
      <c r="D2" s="215"/>
      <c r="E2" s="215"/>
      <c r="F2" s="215"/>
      <c r="G2" s="215"/>
      <c r="H2" s="215"/>
      <c r="J2" s="34" t="s">
        <v>16</v>
      </c>
    </row>
    <row r="3" spans="1:10" s="35" customFormat="1" ht="15.75" x14ac:dyDescent="0.25">
      <c r="A3" s="32"/>
      <c r="B3" s="36"/>
      <c r="C3" s="36"/>
      <c r="D3" s="36"/>
      <c r="E3" s="36"/>
      <c r="F3" s="36"/>
      <c r="G3" s="160"/>
      <c r="H3" s="40"/>
      <c r="I3" s="36"/>
    </row>
    <row r="4" spans="1:10" s="35" customFormat="1" ht="15" x14ac:dyDescent="0.25">
      <c r="A4" s="32"/>
      <c r="B4" s="37"/>
      <c r="C4" s="38" t="s">
        <v>17</v>
      </c>
      <c r="D4" s="39"/>
      <c r="E4" s="39"/>
      <c r="F4" s="39"/>
      <c r="G4" s="161"/>
      <c r="H4" s="40"/>
      <c r="I4" s="40"/>
    </row>
    <row r="5" spans="1:10" s="35" customFormat="1" ht="15" x14ac:dyDescent="0.25">
      <c r="A5" s="32"/>
      <c r="B5" s="37"/>
      <c r="C5" s="38" t="s">
        <v>18</v>
      </c>
      <c r="D5" s="41"/>
      <c r="E5" s="41"/>
      <c r="F5" s="41"/>
      <c r="G5" s="162"/>
      <c r="H5" s="40"/>
      <c r="I5" s="40"/>
    </row>
    <row r="6" spans="1:10" s="35" customFormat="1" ht="15" x14ac:dyDescent="0.25">
      <c r="A6" s="32"/>
      <c r="B6" s="37"/>
      <c r="C6" s="38" t="s">
        <v>19</v>
      </c>
      <c r="D6" s="39"/>
      <c r="E6" s="39"/>
      <c r="F6" s="39"/>
      <c r="G6" s="161"/>
      <c r="H6" s="40"/>
      <c r="I6" s="40"/>
    </row>
    <row r="7" spans="1:10" s="35" customFormat="1" ht="15" x14ac:dyDescent="0.25">
      <c r="A7" s="32"/>
      <c r="B7" s="37"/>
      <c r="C7" s="38" t="s">
        <v>20</v>
      </c>
      <c r="D7" s="39"/>
      <c r="E7" s="39"/>
      <c r="F7" s="39"/>
      <c r="G7" s="161"/>
      <c r="H7" s="40"/>
      <c r="I7" s="40"/>
    </row>
    <row r="8" spans="1:10" x14ac:dyDescent="0.25">
      <c r="H8" s="43"/>
      <c r="I8" s="42"/>
    </row>
    <row r="9" spans="1:10" s="48" customFormat="1" ht="30" customHeight="1" x14ac:dyDescent="0.25">
      <c r="A9" s="45"/>
      <c r="B9" s="46" t="s">
        <v>21</v>
      </c>
      <c r="C9" s="46" t="s">
        <v>22</v>
      </c>
      <c r="D9" s="46" t="s">
        <v>23</v>
      </c>
      <c r="E9" s="46" t="s">
        <v>24</v>
      </c>
      <c r="F9" s="46" t="s">
        <v>25</v>
      </c>
      <c r="G9" s="163" t="s">
        <v>26</v>
      </c>
      <c r="H9" s="46" t="s">
        <v>27</v>
      </c>
    </row>
    <row r="10" spans="1:10" s="54" customFormat="1" ht="26.25" customHeight="1" x14ac:dyDescent="0.25">
      <c r="A10" s="49"/>
      <c r="B10" s="50">
        <v>1</v>
      </c>
      <c r="C10" s="51" t="s">
        <v>28</v>
      </c>
      <c r="D10" s="52"/>
      <c r="E10" s="52"/>
      <c r="F10" s="52"/>
      <c r="G10" s="164"/>
      <c r="H10" s="53">
        <f>SUM(H11,H24,H26)</f>
        <v>0</v>
      </c>
    </row>
    <row r="11" spans="1:10" s="54" customFormat="1" ht="16.5" customHeight="1" x14ac:dyDescent="0.25">
      <c r="A11" s="49"/>
      <c r="B11" s="55" t="s">
        <v>29</v>
      </c>
      <c r="C11" s="56" t="s">
        <v>30</v>
      </c>
      <c r="D11" s="57"/>
      <c r="E11" s="58">
        <v>0.75</v>
      </c>
      <c r="F11" s="57"/>
      <c r="G11" s="165"/>
      <c r="H11" s="59">
        <f>SUM(H12:H23)</f>
        <v>0</v>
      </c>
    </row>
    <row r="12" spans="1:10" ht="21.75" customHeight="1" outlineLevel="1" x14ac:dyDescent="0.25">
      <c r="B12" s="60" t="s">
        <v>31</v>
      </c>
      <c r="C12" s="61" t="s">
        <v>32</v>
      </c>
      <c r="D12" s="60" t="s">
        <v>33</v>
      </c>
      <c r="E12" s="62">
        <v>1</v>
      </c>
      <c r="F12" s="63"/>
      <c r="G12" s="143">
        <f>('PREÇOS REF._TORRES'!$F7-$F12)/'PREÇOS REF._TORRES'!$F7</f>
        <v>1</v>
      </c>
      <c r="H12" s="65">
        <f>F12*E12</f>
        <v>0</v>
      </c>
    </row>
    <row r="13" spans="1:10" ht="21" customHeight="1" outlineLevel="1" x14ac:dyDescent="0.25">
      <c r="B13" s="60" t="s">
        <v>34</v>
      </c>
      <c r="C13" s="61" t="s">
        <v>35</v>
      </c>
      <c r="D13" s="60" t="s">
        <v>33</v>
      </c>
      <c r="E13" s="62">
        <v>1</v>
      </c>
      <c r="F13" s="63"/>
      <c r="G13" s="143">
        <f>('PREÇOS REF._TORRES'!$F8-$F13)/'PREÇOS REF._TORRES'!$F8</f>
        <v>1</v>
      </c>
      <c r="H13" s="65">
        <f t="shared" ref="H13:H17" si="0">F13*E13</f>
        <v>0</v>
      </c>
    </row>
    <row r="14" spans="1:10" ht="21" customHeight="1" outlineLevel="1" x14ac:dyDescent="0.25">
      <c r="B14" s="60" t="s">
        <v>36</v>
      </c>
      <c r="C14" s="61" t="s">
        <v>37</v>
      </c>
      <c r="D14" s="60" t="s">
        <v>33</v>
      </c>
      <c r="E14" s="62">
        <v>1</v>
      </c>
      <c r="F14" s="63"/>
      <c r="G14" s="143">
        <f>('PREÇOS REF._TORRES'!$F9-$F14)/'PREÇOS REF._TORRES'!$F9</f>
        <v>1</v>
      </c>
      <c r="H14" s="65">
        <f t="shared" si="0"/>
        <v>0</v>
      </c>
    </row>
    <row r="15" spans="1:10" ht="21" customHeight="1" outlineLevel="1" x14ac:dyDescent="0.25">
      <c r="B15" s="60" t="s">
        <v>38</v>
      </c>
      <c r="C15" s="61" t="s">
        <v>39</v>
      </c>
      <c r="D15" s="60" t="s">
        <v>33</v>
      </c>
      <c r="E15" s="62">
        <v>1</v>
      </c>
      <c r="F15" s="63"/>
      <c r="G15" s="143">
        <f>('PREÇOS REF._TORRES'!$F10-$F15)/'PREÇOS REF._TORRES'!$F10</f>
        <v>1</v>
      </c>
      <c r="H15" s="65">
        <f t="shared" si="0"/>
        <v>0</v>
      </c>
    </row>
    <row r="16" spans="1:10" ht="21" customHeight="1" outlineLevel="1" x14ac:dyDescent="0.25">
      <c r="B16" s="60" t="s">
        <v>40</v>
      </c>
      <c r="C16" s="61" t="s">
        <v>41</v>
      </c>
      <c r="D16" s="60" t="s">
        <v>33</v>
      </c>
      <c r="E16" s="62">
        <v>1</v>
      </c>
      <c r="F16" s="63"/>
      <c r="G16" s="143">
        <f>('PREÇOS REF._TORRES'!$F11-$F16)/'PREÇOS REF._TORRES'!$F11</f>
        <v>1</v>
      </c>
      <c r="H16" s="65">
        <f t="shared" si="0"/>
        <v>0</v>
      </c>
    </row>
    <row r="17" spans="1:8" ht="21" customHeight="1" outlineLevel="1" x14ac:dyDescent="0.25">
      <c r="B17" s="60" t="s">
        <v>42</v>
      </c>
      <c r="C17" s="61" t="s">
        <v>43</v>
      </c>
      <c r="D17" s="60" t="s">
        <v>33</v>
      </c>
      <c r="E17" s="62">
        <v>1</v>
      </c>
      <c r="F17" s="63"/>
      <c r="G17" s="143">
        <f>('PREÇOS REF._TORRES'!$F12-$F17)/'PREÇOS REF._TORRES'!$F12</f>
        <v>1</v>
      </c>
      <c r="H17" s="65">
        <f t="shared" si="0"/>
        <v>0</v>
      </c>
    </row>
    <row r="18" spans="1:8" ht="21.75" customHeight="1" outlineLevel="1" x14ac:dyDescent="0.25">
      <c r="B18" s="60" t="s">
        <v>182</v>
      </c>
      <c r="C18" s="61" t="s">
        <v>183</v>
      </c>
      <c r="D18" s="60" t="s">
        <v>33</v>
      </c>
      <c r="E18" s="62">
        <v>1</v>
      </c>
      <c r="F18" s="63"/>
      <c r="G18" s="143">
        <f>('PREÇOS REF._TORRES'!$F13-$F18)/'PREÇOS REF._TORRES'!$F13</f>
        <v>1</v>
      </c>
      <c r="H18" s="65">
        <f>F18*E18</f>
        <v>0</v>
      </c>
    </row>
    <row r="19" spans="1:8" ht="21" customHeight="1" outlineLevel="1" x14ac:dyDescent="0.25">
      <c r="B19" s="60" t="s">
        <v>184</v>
      </c>
      <c r="C19" s="61" t="s">
        <v>185</v>
      </c>
      <c r="D19" s="60" t="s">
        <v>33</v>
      </c>
      <c r="E19" s="62">
        <v>1</v>
      </c>
      <c r="F19" s="63"/>
      <c r="G19" s="143">
        <f>('PREÇOS REF._TORRES'!$F14-$F19)/'PREÇOS REF._TORRES'!$F14</f>
        <v>1</v>
      </c>
      <c r="H19" s="65">
        <f t="shared" ref="H19:H23" si="1">F19*E19</f>
        <v>0</v>
      </c>
    </row>
    <row r="20" spans="1:8" ht="21" customHeight="1" outlineLevel="1" x14ac:dyDescent="0.25">
      <c r="B20" s="60" t="s">
        <v>186</v>
      </c>
      <c r="C20" s="61" t="s">
        <v>187</v>
      </c>
      <c r="D20" s="60" t="s">
        <v>33</v>
      </c>
      <c r="E20" s="62">
        <v>1</v>
      </c>
      <c r="F20" s="63"/>
      <c r="G20" s="143">
        <f>('PREÇOS REF._TORRES'!$F15-$F20)/'PREÇOS REF._TORRES'!$F15</f>
        <v>1</v>
      </c>
      <c r="H20" s="65">
        <f t="shared" si="1"/>
        <v>0</v>
      </c>
    </row>
    <row r="21" spans="1:8" ht="21" customHeight="1" outlineLevel="1" x14ac:dyDescent="0.25">
      <c r="B21" s="60" t="s">
        <v>188</v>
      </c>
      <c r="C21" s="61" t="s">
        <v>189</v>
      </c>
      <c r="D21" s="60" t="s">
        <v>33</v>
      </c>
      <c r="E21" s="62">
        <v>1</v>
      </c>
      <c r="F21" s="63"/>
      <c r="G21" s="143">
        <f>('PREÇOS REF._TORRES'!$F16-$F21)/'PREÇOS REF._TORRES'!$F16</f>
        <v>1</v>
      </c>
      <c r="H21" s="65">
        <f t="shared" si="1"/>
        <v>0</v>
      </c>
    </row>
    <row r="22" spans="1:8" ht="21" customHeight="1" outlineLevel="1" x14ac:dyDescent="0.25">
      <c r="B22" s="60" t="s">
        <v>190</v>
      </c>
      <c r="C22" s="61" t="s">
        <v>191</v>
      </c>
      <c r="D22" s="60" t="s">
        <v>33</v>
      </c>
      <c r="E22" s="62">
        <v>1</v>
      </c>
      <c r="F22" s="63"/>
      <c r="G22" s="143">
        <f>('PREÇOS REF._TORRES'!$F17-$F22)/'PREÇOS REF._TORRES'!$F17</f>
        <v>1</v>
      </c>
      <c r="H22" s="65">
        <f t="shared" si="1"/>
        <v>0</v>
      </c>
    </row>
    <row r="23" spans="1:8" ht="21" customHeight="1" outlineLevel="1" x14ac:dyDescent="0.25">
      <c r="B23" s="60" t="s">
        <v>192</v>
      </c>
      <c r="C23" s="61" t="s">
        <v>193</v>
      </c>
      <c r="D23" s="60" t="s">
        <v>33</v>
      </c>
      <c r="E23" s="62">
        <v>1</v>
      </c>
      <c r="F23" s="63"/>
      <c r="G23" s="143">
        <f>('PREÇOS REF._TORRES'!$F18-$F23)/'PREÇOS REF._TORRES'!$F18</f>
        <v>1</v>
      </c>
      <c r="H23" s="65">
        <f t="shared" si="1"/>
        <v>0</v>
      </c>
    </row>
    <row r="24" spans="1:8" s="54" customFormat="1" ht="16.5" customHeight="1" x14ac:dyDescent="0.25">
      <c r="A24" s="49"/>
      <c r="B24" s="55" t="s">
        <v>44</v>
      </c>
      <c r="C24" s="56" t="s">
        <v>45</v>
      </c>
      <c r="D24" s="57"/>
      <c r="E24" s="58">
        <v>0.1</v>
      </c>
      <c r="F24" s="57"/>
      <c r="G24" s="165"/>
      <c r="H24" s="59">
        <f>H25</f>
        <v>0</v>
      </c>
    </row>
    <row r="25" spans="1:8" ht="27" customHeight="1" outlineLevel="1" x14ac:dyDescent="0.25">
      <c r="B25" s="66" t="s">
        <v>46</v>
      </c>
      <c r="C25" s="67" t="s">
        <v>47</v>
      </c>
      <c r="D25" s="60" t="s">
        <v>33</v>
      </c>
      <c r="E25" s="60">
        <v>1</v>
      </c>
      <c r="F25" s="63"/>
      <c r="G25" s="143">
        <f>('PREÇOS REF._TORRES'!$F20-$F25)/'PREÇOS REF._TORRES'!$F20</f>
        <v>1</v>
      </c>
      <c r="H25" s="65">
        <f t="shared" ref="H25" si="2">F25*E25</f>
        <v>0</v>
      </c>
    </row>
    <row r="26" spans="1:8" s="54" customFormat="1" ht="16.5" customHeight="1" x14ac:dyDescent="0.25">
      <c r="A26" s="49"/>
      <c r="B26" s="55" t="s">
        <v>48</v>
      </c>
      <c r="C26" s="56" t="s">
        <v>49</v>
      </c>
      <c r="D26" s="57"/>
      <c r="E26" s="58">
        <v>0.15</v>
      </c>
      <c r="F26" s="57"/>
      <c r="G26" s="165"/>
      <c r="H26" s="59">
        <f>H27</f>
        <v>0</v>
      </c>
    </row>
    <row r="27" spans="1:8" ht="20.25" customHeight="1" outlineLevel="1" x14ac:dyDescent="0.25">
      <c r="B27" s="66" t="s">
        <v>46</v>
      </c>
      <c r="C27" s="67" t="s">
        <v>50</v>
      </c>
      <c r="D27" s="60" t="s">
        <v>33</v>
      </c>
      <c r="E27" s="60">
        <v>1</v>
      </c>
      <c r="F27" s="63"/>
      <c r="G27" s="143">
        <f>('PREÇOS REF._TORRES'!$F22-$F27)/'PREÇOS REF._TORRES'!$F22</f>
        <v>1</v>
      </c>
      <c r="H27" s="65">
        <f t="shared" ref="H27" si="3">F27*E27</f>
        <v>0</v>
      </c>
    </row>
    <row r="28" spans="1:8" customFormat="1" ht="15" x14ac:dyDescent="0.25">
      <c r="G28" s="166"/>
    </row>
    <row r="29" spans="1:8" s="54" customFormat="1" ht="26.25" customHeight="1" x14ac:dyDescent="0.25">
      <c r="A29" s="49"/>
      <c r="B29" s="50">
        <v>2</v>
      </c>
      <c r="C29" s="51" t="s">
        <v>51</v>
      </c>
      <c r="D29" s="52"/>
      <c r="E29" s="71"/>
      <c r="F29" s="72"/>
      <c r="G29" s="164"/>
      <c r="H29" s="73">
        <f>SUM(H30,H38,H46)</f>
        <v>0</v>
      </c>
    </row>
    <row r="30" spans="1:8" s="54" customFormat="1" ht="18.75" customHeight="1" x14ac:dyDescent="0.25">
      <c r="A30" s="49"/>
      <c r="B30" s="55" t="s">
        <v>52</v>
      </c>
      <c r="C30" s="56" t="s">
        <v>53</v>
      </c>
      <c r="D30" s="57"/>
      <c r="E30" s="58">
        <v>0.3</v>
      </c>
      <c r="F30" s="57"/>
      <c r="G30" s="165"/>
      <c r="H30" s="59">
        <f>SUM(H31:H37)</f>
        <v>0</v>
      </c>
    </row>
    <row r="31" spans="1:8" ht="21" customHeight="1" outlineLevel="1" x14ac:dyDescent="0.25">
      <c r="B31" s="60" t="s">
        <v>54</v>
      </c>
      <c r="C31" s="69" t="s">
        <v>55</v>
      </c>
      <c r="D31" s="70" t="s">
        <v>56</v>
      </c>
      <c r="E31" s="62">
        <v>1</v>
      </c>
      <c r="F31" s="63"/>
      <c r="G31" s="143">
        <f>('PREÇOS REF._TORRES'!$F27-$F31)/'PREÇOS REF._TORRES'!$F27</f>
        <v>1</v>
      </c>
      <c r="H31" s="65">
        <f t="shared" ref="H31:H37" si="4">F31*E31</f>
        <v>0</v>
      </c>
    </row>
    <row r="32" spans="1:8" ht="21" customHeight="1" outlineLevel="1" x14ac:dyDescent="0.25">
      <c r="B32" s="60" t="s">
        <v>57</v>
      </c>
      <c r="C32" s="69" t="s">
        <v>194</v>
      </c>
      <c r="D32" s="70" t="s">
        <v>56</v>
      </c>
      <c r="E32" s="62">
        <v>1</v>
      </c>
      <c r="F32" s="63"/>
      <c r="G32" s="143">
        <f>('PREÇOS REF._TORRES'!$F28-$F32)/'PREÇOS REF._TORRES'!$F28</f>
        <v>1</v>
      </c>
      <c r="H32" s="65">
        <f t="shared" si="4"/>
        <v>0</v>
      </c>
    </row>
    <row r="33" spans="1:8" ht="21" customHeight="1" outlineLevel="1" x14ac:dyDescent="0.25">
      <c r="B33" s="60" t="s">
        <v>59</v>
      </c>
      <c r="C33" s="69" t="s">
        <v>195</v>
      </c>
      <c r="D33" s="70" t="s">
        <v>56</v>
      </c>
      <c r="E33" s="62">
        <v>1</v>
      </c>
      <c r="F33" s="63"/>
      <c r="G33" s="143">
        <f>('PREÇOS REF._TORRES'!$F29-$F33)/'PREÇOS REF._TORRES'!$F29</f>
        <v>1</v>
      </c>
      <c r="H33" s="65">
        <f t="shared" si="4"/>
        <v>0</v>
      </c>
    </row>
    <row r="34" spans="1:8" ht="21" customHeight="1" outlineLevel="1" x14ac:dyDescent="0.25">
      <c r="B34" s="60" t="s">
        <v>61</v>
      </c>
      <c r="C34" s="69" t="s">
        <v>58</v>
      </c>
      <c r="D34" s="70" t="s">
        <v>56</v>
      </c>
      <c r="E34" s="62">
        <v>1</v>
      </c>
      <c r="F34" s="63"/>
      <c r="G34" s="143">
        <f>('PREÇOS REF._TORRES'!$F30-$F34)/'PREÇOS REF._TORRES'!$F30</f>
        <v>1</v>
      </c>
      <c r="H34" s="65">
        <f t="shared" si="4"/>
        <v>0</v>
      </c>
    </row>
    <row r="35" spans="1:8" ht="21" customHeight="1" outlineLevel="1" x14ac:dyDescent="0.25">
      <c r="B35" s="60" t="s">
        <v>175</v>
      </c>
      <c r="C35" s="69" t="s">
        <v>60</v>
      </c>
      <c r="D35" s="70" t="s">
        <v>56</v>
      </c>
      <c r="E35" s="62">
        <v>1</v>
      </c>
      <c r="F35" s="63"/>
      <c r="G35" s="143">
        <f>('PREÇOS REF._TORRES'!$F31-$F35)/'PREÇOS REF._TORRES'!$F31</f>
        <v>1</v>
      </c>
      <c r="H35" s="65">
        <f t="shared" si="4"/>
        <v>0</v>
      </c>
    </row>
    <row r="36" spans="1:8" ht="21" customHeight="1" outlineLevel="1" x14ac:dyDescent="0.25">
      <c r="B36" s="60" t="s">
        <v>176</v>
      </c>
      <c r="C36" s="69" t="s">
        <v>62</v>
      </c>
      <c r="D36" s="70" t="s">
        <v>56</v>
      </c>
      <c r="E36" s="62">
        <v>1</v>
      </c>
      <c r="F36" s="63"/>
      <c r="G36" s="143">
        <f>('PREÇOS REF._TORRES'!$F32-$F36)/'PREÇOS REF._TORRES'!$F32</f>
        <v>1</v>
      </c>
      <c r="H36" s="65">
        <f t="shared" si="4"/>
        <v>0</v>
      </c>
    </row>
    <row r="37" spans="1:8" ht="21" customHeight="1" outlineLevel="1" x14ac:dyDescent="0.25">
      <c r="B37" s="60" t="s">
        <v>196</v>
      </c>
      <c r="C37" s="69" t="s">
        <v>197</v>
      </c>
      <c r="D37" s="70" t="s">
        <v>56</v>
      </c>
      <c r="E37" s="62">
        <v>1</v>
      </c>
      <c r="F37" s="63"/>
      <c r="G37" s="143">
        <f>('PREÇOS REF._TORRES'!$F33-$F37)/'PREÇOS REF._TORRES'!$F33</f>
        <v>1</v>
      </c>
      <c r="H37" s="65">
        <f t="shared" si="4"/>
        <v>0</v>
      </c>
    </row>
    <row r="38" spans="1:8" s="54" customFormat="1" ht="16.5" customHeight="1" x14ac:dyDescent="0.25">
      <c r="A38" s="49"/>
      <c r="B38" s="55" t="s">
        <v>63</v>
      </c>
      <c r="C38" s="56" t="s">
        <v>64</v>
      </c>
      <c r="D38" s="57"/>
      <c r="E38" s="58">
        <v>0.3</v>
      </c>
      <c r="F38" s="57"/>
      <c r="G38" s="165"/>
      <c r="H38" s="59">
        <f>SUM(H39:H45)</f>
        <v>0</v>
      </c>
    </row>
    <row r="39" spans="1:8" ht="21" customHeight="1" outlineLevel="1" x14ac:dyDescent="0.25">
      <c r="B39" s="60" t="s">
        <v>65</v>
      </c>
      <c r="C39" s="69" t="s">
        <v>55</v>
      </c>
      <c r="D39" s="70" t="s">
        <v>56</v>
      </c>
      <c r="E39" s="62">
        <v>1</v>
      </c>
      <c r="F39" s="63"/>
      <c r="G39" s="143">
        <f>('PREÇOS REF._TORRES'!$F35-$F39)/'PREÇOS REF._TORRES'!$F35</f>
        <v>1</v>
      </c>
      <c r="H39" s="65">
        <f t="shared" ref="H39:H45" si="5">F39*E39</f>
        <v>0</v>
      </c>
    </row>
    <row r="40" spans="1:8" ht="21" customHeight="1" outlineLevel="1" x14ac:dyDescent="0.25">
      <c r="B40" s="60" t="s">
        <v>66</v>
      </c>
      <c r="C40" s="69" t="s">
        <v>194</v>
      </c>
      <c r="D40" s="70" t="s">
        <v>56</v>
      </c>
      <c r="E40" s="62">
        <v>1</v>
      </c>
      <c r="F40" s="63"/>
      <c r="G40" s="143">
        <f>('PREÇOS REF._TORRES'!$F36-$F40)/'PREÇOS REF._TORRES'!$F36</f>
        <v>1</v>
      </c>
      <c r="H40" s="65">
        <f t="shared" si="5"/>
        <v>0</v>
      </c>
    </row>
    <row r="41" spans="1:8" ht="21" customHeight="1" outlineLevel="1" x14ac:dyDescent="0.25">
      <c r="B41" s="60" t="s">
        <v>67</v>
      </c>
      <c r="C41" s="69" t="s">
        <v>195</v>
      </c>
      <c r="D41" s="70" t="s">
        <v>56</v>
      </c>
      <c r="E41" s="62">
        <v>1</v>
      </c>
      <c r="F41" s="63"/>
      <c r="G41" s="143">
        <f>('PREÇOS REF._TORRES'!$F37-$F41)/'PREÇOS REF._TORRES'!$F37</f>
        <v>1</v>
      </c>
      <c r="H41" s="65">
        <f t="shared" si="5"/>
        <v>0</v>
      </c>
    </row>
    <row r="42" spans="1:8" ht="21" customHeight="1" outlineLevel="1" x14ac:dyDescent="0.25">
      <c r="B42" s="60" t="s">
        <v>68</v>
      </c>
      <c r="C42" s="69" t="s">
        <v>58</v>
      </c>
      <c r="D42" s="70" t="s">
        <v>56</v>
      </c>
      <c r="E42" s="62">
        <v>1</v>
      </c>
      <c r="F42" s="63"/>
      <c r="G42" s="143">
        <f>('PREÇOS REF._TORRES'!$F38-$F42)/'PREÇOS REF._TORRES'!$F38</f>
        <v>1</v>
      </c>
      <c r="H42" s="65">
        <f t="shared" si="5"/>
        <v>0</v>
      </c>
    </row>
    <row r="43" spans="1:8" ht="21" customHeight="1" outlineLevel="1" x14ac:dyDescent="0.25">
      <c r="B43" s="60" t="s">
        <v>177</v>
      </c>
      <c r="C43" s="69" t="s">
        <v>60</v>
      </c>
      <c r="D43" s="70" t="s">
        <v>56</v>
      </c>
      <c r="E43" s="62">
        <v>1</v>
      </c>
      <c r="F43" s="63"/>
      <c r="G43" s="143">
        <f>('PREÇOS REF._TORRES'!$F39-$F43)/'PREÇOS REF._TORRES'!$F39</f>
        <v>1</v>
      </c>
      <c r="H43" s="65">
        <f t="shared" si="5"/>
        <v>0</v>
      </c>
    </row>
    <row r="44" spans="1:8" ht="21" customHeight="1" outlineLevel="1" x14ac:dyDescent="0.25">
      <c r="B44" s="60" t="s">
        <v>178</v>
      </c>
      <c r="C44" s="69" t="s">
        <v>62</v>
      </c>
      <c r="D44" s="70" t="s">
        <v>56</v>
      </c>
      <c r="E44" s="62">
        <v>1</v>
      </c>
      <c r="F44" s="63"/>
      <c r="G44" s="143">
        <f>('PREÇOS REF._TORRES'!$F40-$F44)/'PREÇOS REF._TORRES'!$F40</f>
        <v>1</v>
      </c>
      <c r="H44" s="65">
        <f t="shared" si="5"/>
        <v>0</v>
      </c>
    </row>
    <row r="45" spans="1:8" ht="21" customHeight="1" outlineLevel="1" x14ac:dyDescent="0.25">
      <c r="B45" s="60" t="s">
        <v>198</v>
      </c>
      <c r="C45" s="69" t="s">
        <v>197</v>
      </c>
      <c r="D45" s="70" t="s">
        <v>56</v>
      </c>
      <c r="E45" s="62">
        <v>1</v>
      </c>
      <c r="F45" s="63"/>
      <c r="G45" s="143">
        <f>('PREÇOS REF._TORRES'!$F41-$F45)/'PREÇOS REF._TORRES'!$F41</f>
        <v>1</v>
      </c>
      <c r="H45" s="65">
        <f t="shared" si="5"/>
        <v>0</v>
      </c>
    </row>
    <row r="46" spans="1:8" s="54" customFormat="1" ht="16.5" customHeight="1" x14ac:dyDescent="0.25">
      <c r="A46" s="49"/>
      <c r="B46" s="55" t="s">
        <v>69</v>
      </c>
      <c r="C46" s="56" t="s">
        <v>70</v>
      </c>
      <c r="D46" s="57"/>
      <c r="E46" s="58">
        <v>0.4</v>
      </c>
      <c r="F46" s="57"/>
      <c r="G46" s="165"/>
      <c r="H46" s="59">
        <f>SUM(H47:H53)</f>
        <v>0</v>
      </c>
    </row>
    <row r="47" spans="1:8" ht="21" customHeight="1" outlineLevel="1" x14ac:dyDescent="0.25">
      <c r="B47" s="60" t="s">
        <v>71</v>
      </c>
      <c r="C47" s="69" t="s">
        <v>55</v>
      </c>
      <c r="D47" s="70" t="s">
        <v>56</v>
      </c>
      <c r="E47" s="62">
        <v>1</v>
      </c>
      <c r="F47" s="63"/>
      <c r="G47" s="143">
        <f>('PREÇOS REF._TORRES'!$F43-$F47)/'PREÇOS REF._TORRES'!$F43</f>
        <v>1</v>
      </c>
      <c r="H47" s="65">
        <f t="shared" ref="H47:H53" si="6">F47*E47</f>
        <v>0</v>
      </c>
    </row>
    <row r="48" spans="1:8" ht="21" customHeight="1" outlineLevel="1" x14ac:dyDescent="0.25">
      <c r="B48" s="60" t="s">
        <v>72</v>
      </c>
      <c r="C48" s="69" t="s">
        <v>194</v>
      </c>
      <c r="D48" s="70" t="s">
        <v>56</v>
      </c>
      <c r="E48" s="62">
        <v>1</v>
      </c>
      <c r="F48" s="63"/>
      <c r="G48" s="143">
        <f>('PREÇOS REF._TORRES'!$F44-$F48)/'PREÇOS REF._TORRES'!$F44</f>
        <v>1</v>
      </c>
      <c r="H48" s="65">
        <f t="shared" si="6"/>
        <v>0</v>
      </c>
    </row>
    <row r="49" spans="1:9" ht="21" customHeight="1" outlineLevel="1" x14ac:dyDescent="0.25">
      <c r="B49" s="60" t="s">
        <v>73</v>
      </c>
      <c r="C49" s="69" t="s">
        <v>195</v>
      </c>
      <c r="D49" s="70" t="s">
        <v>56</v>
      </c>
      <c r="E49" s="62">
        <v>1</v>
      </c>
      <c r="F49" s="63"/>
      <c r="G49" s="143">
        <f>('PREÇOS REF._TORRES'!$F45-$F49)/'PREÇOS REF._TORRES'!$F45</f>
        <v>1</v>
      </c>
      <c r="H49" s="65">
        <f t="shared" si="6"/>
        <v>0</v>
      </c>
    </row>
    <row r="50" spans="1:9" ht="21" customHeight="1" outlineLevel="1" x14ac:dyDescent="0.25">
      <c r="B50" s="60" t="s">
        <v>74</v>
      </c>
      <c r="C50" s="69" t="s">
        <v>58</v>
      </c>
      <c r="D50" s="70" t="s">
        <v>56</v>
      </c>
      <c r="E50" s="62">
        <v>1</v>
      </c>
      <c r="F50" s="63"/>
      <c r="G50" s="143">
        <f>('PREÇOS REF._TORRES'!$F46-$F50)/'PREÇOS REF._TORRES'!$F46</f>
        <v>1</v>
      </c>
      <c r="H50" s="65">
        <f t="shared" si="6"/>
        <v>0</v>
      </c>
    </row>
    <row r="51" spans="1:9" ht="21" customHeight="1" outlineLevel="1" x14ac:dyDescent="0.25">
      <c r="B51" s="60" t="s">
        <v>179</v>
      </c>
      <c r="C51" s="69" t="s">
        <v>60</v>
      </c>
      <c r="D51" s="70" t="s">
        <v>56</v>
      </c>
      <c r="E51" s="62">
        <v>1</v>
      </c>
      <c r="F51" s="63"/>
      <c r="G51" s="143">
        <f>('PREÇOS REF._TORRES'!$F47-$F51)/'PREÇOS REF._TORRES'!$F47</f>
        <v>1</v>
      </c>
      <c r="H51" s="65">
        <f t="shared" si="6"/>
        <v>0</v>
      </c>
    </row>
    <row r="52" spans="1:9" ht="21" customHeight="1" outlineLevel="1" x14ac:dyDescent="0.25">
      <c r="B52" s="60" t="s">
        <v>180</v>
      </c>
      <c r="C52" s="69" t="s">
        <v>62</v>
      </c>
      <c r="D52" s="70" t="s">
        <v>56</v>
      </c>
      <c r="E52" s="62">
        <v>1</v>
      </c>
      <c r="F52" s="63"/>
      <c r="G52" s="143">
        <f>('PREÇOS REF._TORRES'!$F48-$F52)/'PREÇOS REF._TORRES'!$F48</f>
        <v>1</v>
      </c>
      <c r="H52" s="65">
        <f t="shared" si="6"/>
        <v>0</v>
      </c>
    </row>
    <row r="53" spans="1:9" ht="21" customHeight="1" outlineLevel="1" x14ac:dyDescent="0.25">
      <c r="B53" s="60" t="s">
        <v>199</v>
      </c>
      <c r="C53" s="69" t="s">
        <v>197</v>
      </c>
      <c r="D53" s="70" t="s">
        <v>56</v>
      </c>
      <c r="E53" s="62">
        <v>1</v>
      </c>
      <c r="F53" s="63"/>
      <c r="G53" s="143">
        <f>('PREÇOS REF._TORRES'!$F49-$F53)/'PREÇOS REF._TORRES'!$F49</f>
        <v>1</v>
      </c>
      <c r="H53" s="65">
        <f t="shared" si="6"/>
        <v>0</v>
      </c>
    </row>
    <row r="55" spans="1:9" s="54" customFormat="1" ht="25.5" customHeight="1" x14ac:dyDescent="0.25">
      <c r="A55" s="49"/>
      <c r="B55" s="50">
        <v>3</v>
      </c>
      <c r="C55" s="51" t="s">
        <v>75</v>
      </c>
      <c r="D55" s="52"/>
      <c r="E55" s="71"/>
      <c r="F55" s="72"/>
      <c r="G55" s="164"/>
      <c r="H55" s="73">
        <f>H56</f>
        <v>0</v>
      </c>
    </row>
    <row r="56" spans="1:9" ht="21" customHeight="1" x14ac:dyDescent="0.25">
      <c r="B56" s="70" t="s">
        <v>76</v>
      </c>
      <c r="C56" s="74" t="s">
        <v>77</v>
      </c>
      <c r="D56" s="70" t="s">
        <v>56</v>
      </c>
      <c r="E56" s="75">
        <v>1</v>
      </c>
      <c r="F56" s="63"/>
      <c r="G56" s="143">
        <f>('PREÇOS REF._TORRES'!$F53-$F56)/'PREÇOS REF._TORRES'!$F53</f>
        <v>1</v>
      </c>
      <c r="H56" s="65">
        <f t="shared" ref="H56" si="7">F56*E56</f>
        <v>0</v>
      </c>
    </row>
    <row r="57" spans="1:9" customFormat="1" ht="14.25" customHeight="1" x14ac:dyDescent="0.25">
      <c r="G57" s="166"/>
    </row>
    <row r="58" spans="1:9" ht="30" customHeight="1" x14ac:dyDescent="0.25">
      <c r="B58" s="216" t="s">
        <v>78</v>
      </c>
      <c r="C58" s="217"/>
      <c r="D58" s="217"/>
      <c r="E58" s="217"/>
      <c r="F58" s="217"/>
      <c r="G58" s="76">
        <f>IFERROR((RESUMO!$I$8-$H58)/RESUMO!$I$8,"")</f>
        <v>1</v>
      </c>
      <c r="H58" s="77">
        <f>H29+H55+H10</f>
        <v>0</v>
      </c>
    </row>
    <row r="59" spans="1:9" s="79" customFormat="1" x14ac:dyDescent="0.25">
      <c r="A59" s="32"/>
      <c r="B59" s="78"/>
      <c r="G59" s="167"/>
      <c r="H59" s="81"/>
    </row>
    <row r="60" spans="1:9" s="79" customFormat="1" x14ac:dyDescent="0.25">
      <c r="A60" s="32"/>
      <c r="B60" s="78"/>
      <c r="G60" s="167"/>
      <c r="H60" s="81"/>
    </row>
    <row r="61" spans="1:9" s="79" customFormat="1" x14ac:dyDescent="0.25">
      <c r="A61" s="32"/>
      <c r="B61" s="78"/>
      <c r="G61" s="167"/>
      <c r="H61" s="81"/>
    </row>
    <row r="62" spans="1:9" s="79" customFormat="1" x14ac:dyDescent="0.25">
      <c r="A62" s="32"/>
      <c r="B62" s="82"/>
      <c r="C62" s="218"/>
      <c r="D62" s="218"/>
      <c r="E62" s="218"/>
      <c r="F62" s="218"/>
      <c r="G62" s="218"/>
      <c r="H62" s="40"/>
      <c r="I62" s="40"/>
    </row>
    <row r="63" spans="1:9" s="85" customFormat="1" ht="19.5" customHeight="1" x14ac:dyDescent="0.25">
      <c r="A63" s="32"/>
      <c r="B63" s="83"/>
      <c r="C63" s="219" t="s">
        <v>79</v>
      </c>
      <c r="D63" s="219"/>
      <c r="E63" s="219"/>
      <c r="F63" s="219"/>
      <c r="G63" s="219"/>
      <c r="H63" s="84"/>
      <c r="I63" s="84"/>
    </row>
    <row r="64" spans="1:9" s="85" customFormat="1" x14ac:dyDescent="0.25">
      <c r="A64" s="32"/>
      <c r="B64" s="83"/>
      <c r="C64" s="86"/>
      <c r="D64" s="83"/>
      <c r="E64" s="83"/>
      <c r="F64" s="83"/>
      <c r="G64" s="98"/>
      <c r="H64" s="86"/>
    </row>
  </sheetData>
  <mergeCells count="5">
    <mergeCell ref="B1:H1"/>
    <mergeCell ref="B2:H2"/>
    <mergeCell ref="B58:F58"/>
    <mergeCell ref="C62:G62"/>
    <mergeCell ref="C63:G63"/>
  </mergeCells>
  <conditionalFormatting sqref="G1 G3:G1048576">
    <cfRule type="cellIs" dxfId="43" priority="1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G64"/>
  <sheetViews>
    <sheetView showGridLines="0" view="pageBreakPreview" zoomScale="85" zoomScaleNormal="85" zoomScaleSheetLayoutView="85" workbookViewId="0">
      <selection activeCell="N16" sqref="N16"/>
    </sheetView>
  </sheetViews>
  <sheetFormatPr defaultRowHeight="12.75" outlineLevelRow="1" x14ac:dyDescent="0.25"/>
  <cols>
    <col min="1" max="1" width="2.85546875" style="32" customWidth="1"/>
    <col min="2" max="2" width="6.85546875" style="42" customWidth="1"/>
    <col min="3" max="3" width="45.85546875" style="40" customWidth="1"/>
    <col min="4" max="4" width="9.42578125" style="42" customWidth="1"/>
    <col min="5" max="5" width="8" style="42" customWidth="1"/>
    <col min="6" max="6" width="13.5703125" style="44" bestFit="1" customWidth="1"/>
    <col min="7" max="7" width="9.140625" style="44"/>
    <col min="8" max="8" width="13.5703125" style="44" bestFit="1" customWidth="1"/>
    <col min="9" max="9" width="9.140625" style="44"/>
    <col min="10" max="10" width="13.5703125" style="44" bestFit="1" customWidth="1"/>
    <col min="11" max="11" width="9.140625" style="44"/>
    <col min="12" max="12" width="13.5703125" style="44" bestFit="1" customWidth="1"/>
    <col min="13" max="13" width="9.140625" style="44"/>
    <col min="14" max="14" width="13.5703125" style="44" bestFit="1" customWidth="1"/>
    <col min="15" max="15" width="9.140625" style="44"/>
    <col min="16" max="16" width="13.5703125" style="44" bestFit="1" customWidth="1"/>
    <col min="17" max="17" width="9.140625" style="44"/>
    <col min="18" max="18" width="13.5703125" style="44" bestFit="1" customWidth="1"/>
    <col min="19" max="19" width="9.140625" style="44"/>
    <col min="20" max="20" width="13.5703125" style="44" bestFit="1" customWidth="1"/>
    <col min="21" max="21" width="9.140625" style="44"/>
    <col min="22" max="22" width="13.5703125" style="44" bestFit="1" customWidth="1"/>
    <col min="23" max="23" width="9.140625" style="44"/>
    <col min="24" max="24" width="13.5703125" style="44" bestFit="1" customWidth="1"/>
    <col min="25" max="25" width="9.140625" style="44"/>
    <col min="26" max="26" width="13.5703125" style="44" bestFit="1" customWidth="1"/>
    <col min="27" max="27" width="9.140625" style="44"/>
    <col min="28" max="28" width="13.5703125" style="44" bestFit="1" customWidth="1"/>
    <col min="29" max="29" width="9.140625" style="44"/>
    <col min="30" max="30" width="13.5703125" style="44" bestFit="1" customWidth="1"/>
    <col min="31" max="31" width="9.140625" style="44"/>
    <col min="32" max="32" width="9.140625" style="44" customWidth="1"/>
    <col min="33" max="16384" width="9.140625" style="44"/>
  </cols>
  <sheetData>
    <row r="1" spans="1:33" s="35" customFormat="1" ht="38.25" customHeight="1" x14ac:dyDescent="0.25">
      <c r="A1" s="32"/>
      <c r="B1" s="214" t="s">
        <v>181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G1" s="34" t="s">
        <v>14</v>
      </c>
    </row>
    <row r="2" spans="1:33" s="35" customFormat="1" ht="15.75" x14ac:dyDescent="0.25">
      <c r="A2" s="32"/>
      <c r="B2" s="215" t="s">
        <v>80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G2" s="34" t="s">
        <v>81</v>
      </c>
    </row>
    <row r="3" spans="1:33" s="35" customFormat="1" ht="15.75" x14ac:dyDescent="0.25">
      <c r="A3" s="32"/>
      <c r="B3" s="36"/>
      <c r="C3" s="36"/>
      <c r="D3" s="36"/>
      <c r="E3" s="36"/>
    </row>
    <row r="4" spans="1:33" s="35" customFormat="1" ht="15" x14ac:dyDescent="0.25">
      <c r="A4" s="32"/>
      <c r="B4" s="37"/>
      <c r="C4" s="38" t="s">
        <v>17</v>
      </c>
      <c r="D4" s="39"/>
      <c r="E4" s="39"/>
      <c r="F4" s="39"/>
      <c r="G4" s="39"/>
      <c r="H4" s="39"/>
      <c r="I4" s="39"/>
    </row>
    <row r="5" spans="1:33" s="35" customFormat="1" ht="15" x14ac:dyDescent="0.25">
      <c r="A5" s="32"/>
      <c r="B5" s="37"/>
      <c r="C5" s="38" t="s">
        <v>18</v>
      </c>
      <c r="D5" s="41"/>
      <c r="E5" s="41"/>
      <c r="F5" s="41"/>
      <c r="G5" s="41"/>
      <c r="H5" s="41"/>
      <c r="I5" s="41"/>
    </row>
    <row r="6" spans="1:33" s="35" customFormat="1" ht="15" x14ac:dyDescent="0.25">
      <c r="A6" s="32"/>
      <c r="B6" s="37"/>
      <c r="C6" s="38" t="s">
        <v>19</v>
      </c>
      <c r="D6" s="39"/>
      <c r="E6" s="39"/>
      <c r="F6" s="39"/>
      <c r="G6" s="39"/>
      <c r="H6" s="39"/>
      <c r="I6" s="39"/>
    </row>
    <row r="7" spans="1:33" s="35" customFormat="1" ht="15" x14ac:dyDescent="0.25">
      <c r="A7" s="32"/>
      <c r="B7" s="37"/>
      <c r="C7" s="38" t="s">
        <v>20</v>
      </c>
      <c r="D7" s="39"/>
      <c r="E7" s="39"/>
      <c r="F7" s="39"/>
      <c r="G7" s="39"/>
      <c r="H7" s="39"/>
      <c r="I7" s="39"/>
    </row>
    <row r="9" spans="1:33" s="48" customFormat="1" ht="30" customHeight="1" x14ac:dyDescent="0.25">
      <c r="A9" s="45"/>
      <c r="B9" s="46" t="s">
        <v>21</v>
      </c>
      <c r="C9" s="46" t="s">
        <v>22</v>
      </c>
      <c r="D9" s="46" t="s">
        <v>23</v>
      </c>
      <c r="E9" s="46" t="s">
        <v>24</v>
      </c>
      <c r="F9" s="220" t="s">
        <v>82</v>
      </c>
      <c r="G9" s="221"/>
      <c r="H9" s="220" t="s">
        <v>83</v>
      </c>
      <c r="I9" s="221"/>
      <c r="J9" s="220" t="s">
        <v>84</v>
      </c>
      <c r="K9" s="221"/>
      <c r="L9" s="220" t="s">
        <v>85</v>
      </c>
      <c r="M9" s="221"/>
      <c r="N9" s="220" t="s">
        <v>86</v>
      </c>
      <c r="O9" s="221"/>
      <c r="P9" s="220" t="s">
        <v>87</v>
      </c>
      <c r="Q9" s="221"/>
      <c r="R9" s="220" t="s">
        <v>88</v>
      </c>
      <c r="S9" s="221"/>
      <c r="T9" s="220" t="s">
        <v>200</v>
      </c>
      <c r="U9" s="221"/>
      <c r="V9" s="220" t="s">
        <v>201</v>
      </c>
      <c r="W9" s="221"/>
      <c r="X9" s="220" t="s">
        <v>202</v>
      </c>
      <c r="Y9" s="221"/>
      <c r="Z9" s="220" t="s">
        <v>203</v>
      </c>
      <c r="AA9" s="221"/>
      <c r="AB9" s="220" t="s">
        <v>204</v>
      </c>
      <c r="AC9" s="221"/>
      <c r="AD9" s="220" t="s">
        <v>205</v>
      </c>
      <c r="AE9" s="221"/>
    </row>
    <row r="10" spans="1:33" s="54" customFormat="1" ht="26.25" customHeight="1" x14ac:dyDescent="0.25">
      <c r="A10" s="49"/>
      <c r="B10" s="50">
        <v>1</v>
      </c>
      <c r="C10" s="51" t="s">
        <v>28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33" s="54" customFormat="1" ht="16.5" customHeight="1" x14ac:dyDescent="0.25">
      <c r="A11" s="49"/>
      <c r="B11" s="55" t="s">
        <v>29</v>
      </c>
      <c r="C11" s="56" t="s">
        <v>30</v>
      </c>
      <c r="D11" s="57"/>
      <c r="E11" s="58">
        <v>0.75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3" ht="21.75" customHeight="1" outlineLevel="1" x14ac:dyDescent="0.25">
      <c r="B12" s="60" t="s">
        <v>31</v>
      </c>
      <c r="C12" s="61" t="s">
        <v>32</v>
      </c>
      <c r="D12" s="60" t="s">
        <v>33</v>
      </c>
      <c r="E12" s="62">
        <v>1</v>
      </c>
      <c r="F12" s="88">
        <f>'PLAN. PREÇOS_TORRES'!$F12</f>
        <v>0</v>
      </c>
      <c r="G12" s="64" t="str">
        <f>IFERROR(F12/'PLAN. PREÇOS_TORRES'!$H$10,"")</f>
        <v/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8"/>
      <c r="S12" s="88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3" ht="21" customHeight="1" outlineLevel="1" x14ac:dyDescent="0.25">
      <c r="B13" s="60" t="s">
        <v>34</v>
      </c>
      <c r="C13" s="61" t="s">
        <v>35</v>
      </c>
      <c r="D13" s="60" t="s">
        <v>33</v>
      </c>
      <c r="E13" s="62">
        <v>1</v>
      </c>
      <c r="F13" s="89"/>
      <c r="G13" s="89"/>
      <c r="H13" s="88">
        <f>'PLAN. PREÇOS_TORRES'!$F13</f>
        <v>0</v>
      </c>
      <c r="I13" s="64" t="str">
        <f>IFERROR(H13/'PLAN. PREÇOS_TORRES'!$H$10,"")</f>
        <v/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8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3" ht="21" customHeight="1" outlineLevel="1" x14ac:dyDescent="0.25">
      <c r="B14" s="60" t="s">
        <v>36</v>
      </c>
      <c r="C14" s="61" t="s">
        <v>37</v>
      </c>
      <c r="D14" s="60" t="s">
        <v>33</v>
      </c>
      <c r="E14" s="62">
        <v>1</v>
      </c>
      <c r="F14" s="89"/>
      <c r="G14" s="89"/>
      <c r="H14" s="89"/>
      <c r="I14" s="64"/>
      <c r="J14" s="88">
        <f>'PLAN. PREÇOS_TORRES'!$F14</f>
        <v>0</v>
      </c>
      <c r="K14" s="64" t="str">
        <f>IFERROR(J14/'PLAN. PREÇOS_TORRES'!$H$10,"")</f>
        <v/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8"/>
      <c r="W14" s="88"/>
      <c r="X14" s="89"/>
      <c r="Y14" s="89"/>
      <c r="Z14" s="89"/>
      <c r="AA14" s="89"/>
      <c r="AB14" s="89"/>
      <c r="AC14" s="89"/>
      <c r="AD14" s="89"/>
      <c r="AE14" s="89"/>
    </row>
    <row r="15" spans="1:33" ht="21" customHeight="1" outlineLevel="1" x14ac:dyDescent="0.25">
      <c r="B15" s="60" t="s">
        <v>38</v>
      </c>
      <c r="C15" s="61" t="s">
        <v>39</v>
      </c>
      <c r="D15" s="60" t="s">
        <v>33</v>
      </c>
      <c r="E15" s="62">
        <v>1</v>
      </c>
      <c r="F15" s="89"/>
      <c r="G15" s="89"/>
      <c r="H15" s="89"/>
      <c r="I15" s="89"/>
      <c r="J15" s="89"/>
      <c r="K15" s="89"/>
      <c r="L15" s="88">
        <f>'PLAN. PREÇOS_TORRES'!$F15</f>
        <v>0</v>
      </c>
      <c r="M15" s="64" t="str">
        <f>IFERROR(L15/'PLAN. PREÇOS_TORRES'!$H$10,"")</f>
        <v/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3" ht="21" customHeight="1" outlineLevel="1" x14ac:dyDescent="0.25">
      <c r="B16" s="60" t="s">
        <v>40</v>
      </c>
      <c r="C16" s="61" t="s">
        <v>41</v>
      </c>
      <c r="D16" s="60" t="s">
        <v>33</v>
      </c>
      <c r="E16" s="62">
        <v>1</v>
      </c>
      <c r="F16" s="89"/>
      <c r="G16" s="89"/>
      <c r="H16" s="89"/>
      <c r="I16" s="89"/>
      <c r="J16" s="89"/>
      <c r="K16" s="89"/>
      <c r="L16" s="89"/>
      <c r="M16" s="89"/>
      <c r="N16" s="88">
        <f>'PLAN. PREÇOS_TORRES'!$F16</f>
        <v>0</v>
      </c>
      <c r="O16" s="64" t="str">
        <f>IFERROR(N16/'PLAN. PREÇOS_TORRES'!$H$10,"")</f>
        <v/>
      </c>
      <c r="P16" s="89"/>
      <c r="Q16" s="89"/>
      <c r="R16" s="88"/>
      <c r="S16" s="88"/>
      <c r="T16" s="89"/>
      <c r="U16" s="89"/>
      <c r="V16" s="88"/>
      <c r="W16" s="88"/>
      <c r="X16" s="89"/>
      <c r="Y16" s="89"/>
      <c r="Z16" s="88"/>
      <c r="AA16" s="88"/>
      <c r="AB16" s="89"/>
      <c r="AC16" s="89"/>
      <c r="AD16" s="89"/>
      <c r="AE16" s="89"/>
    </row>
    <row r="17" spans="1:31" ht="21" customHeight="1" outlineLevel="1" x14ac:dyDescent="0.25">
      <c r="B17" s="60" t="s">
        <v>42</v>
      </c>
      <c r="C17" s="61" t="s">
        <v>43</v>
      </c>
      <c r="D17" s="60" t="s">
        <v>33</v>
      </c>
      <c r="E17" s="62">
        <v>1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8">
        <f>'PLAN. PREÇOS_TORRES'!$F17</f>
        <v>0</v>
      </c>
      <c r="Q17" s="64" t="str">
        <f>IFERROR(P17/'PLAN. PREÇOS_TORRES'!$H$10,"")</f>
        <v/>
      </c>
      <c r="R17" s="89"/>
      <c r="S17" s="89"/>
      <c r="T17" s="88"/>
      <c r="U17" s="88"/>
      <c r="V17" s="89"/>
      <c r="W17" s="89"/>
      <c r="X17" s="88"/>
      <c r="Y17" s="88"/>
      <c r="Z17" s="89"/>
      <c r="AA17" s="89"/>
      <c r="AB17" s="88"/>
      <c r="AC17" s="88"/>
      <c r="AD17" s="88"/>
      <c r="AE17" s="88"/>
    </row>
    <row r="18" spans="1:31" ht="21.75" customHeight="1" outlineLevel="1" x14ac:dyDescent="0.25">
      <c r="B18" s="60" t="s">
        <v>182</v>
      </c>
      <c r="C18" s="61" t="s">
        <v>183</v>
      </c>
      <c r="D18" s="60" t="s">
        <v>33</v>
      </c>
      <c r="E18" s="62">
        <v>1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8">
        <f>'PLAN. PREÇOS_TORRES'!$F18</f>
        <v>0</v>
      </c>
      <c r="S18" s="64" t="str">
        <f>IFERROR(R18/'PLAN. PREÇOS_TORRES'!$H$10,"")</f>
        <v/>
      </c>
      <c r="T18" s="89"/>
      <c r="U18" s="64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ht="21" customHeight="1" outlineLevel="1" x14ac:dyDescent="0.25">
      <c r="B19" s="60" t="s">
        <v>184</v>
      </c>
      <c r="C19" s="61" t="s">
        <v>185</v>
      </c>
      <c r="D19" s="60" t="s">
        <v>33</v>
      </c>
      <c r="E19" s="62">
        <v>1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8">
        <f>'PLAN. PREÇOS_TORRES'!$F19</f>
        <v>0</v>
      </c>
      <c r="U19" s="64" t="str">
        <f>IFERROR(T19/'PLAN. PREÇOS_TORRES'!$H$10,"")</f>
        <v/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  <row r="20" spans="1:31" ht="21" customHeight="1" outlineLevel="1" x14ac:dyDescent="0.25">
      <c r="B20" s="60" t="s">
        <v>186</v>
      </c>
      <c r="C20" s="61" t="s">
        <v>187</v>
      </c>
      <c r="D20" s="60" t="s">
        <v>33</v>
      </c>
      <c r="E20" s="62">
        <v>1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8">
        <f>'PLAN. PREÇOS_TORRES'!$F20</f>
        <v>0</v>
      </c>
      <c r="W20" s="64" t="str">
        <f>IFERROR(V20/'PLAN. PREÇOS_TORRES'!$H$10,"")</f>
        <v/>
      </c>
      <c r="X20" s="89"/>
      <c r="Y20" s="89"/>
      <c r="Z20" s="89"/>
      <c r="AA20" s="89"/>
      <c r="AB20" s="89"/>
      <c r="AC20" s="89"/>
      <c r="AD20" s="89"/>
      <c r="AE20" s="89"/>
    </row>
    <row r="21" spans="1:31" ht="21" customHeight="1" outlineLevel="1" x14ac:dyDescent="0.25">
      <c r="B21" s="60" t="s">
        <v>188</v>
      </c>
      <c r="C21" s="61" t="s">
        <v>189</v>
      </c>
      <c r="D21" s="60" t="s">
        <v>33</v>
      </c>
      <c r="E21" s="62">
        <v>1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8">
        <f>'PLAN. PREÇOS_TORRES'!$F21</f>
        <v>0</v>
      </c>
      <c r="Y21" s="64" t="str">
        <f>IFERROR(X21/'PLAN. PREÇOS_TORRES'!$H$10,"")</f>
        <v/>
      </c>
      <c r="Z21" s="89"/>
      <c r="AA21" s="89"/>
      <c r="AB21" s="89"/>
      <c r="AC21" s="89"/>
      <c r="AD21" s="89"/>
      <c r="AE21" s="89"/>
    </row>
    <row r="22" spans="1:31" ht="21" customHeight="1" outlineLevel="1" x14ac:dyDescent="0.25">
      <c r="B22" s="60" t="s">
        <v>190</v>
      </c>
      <c r="C22" s="61" t="s">
        <v>191</v>
      </c>
      <c r="D22" s="60" t="s">
        <v>33</v>
      </c>
      <c r="E22" s="62">
        <v>1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8">
        <f>'PLAN. PREÇOS_TORRES'!$F22</f>
        <v>0</v>
      </c>
      <c r="AA22" s="64" t="str">
        <f>IFERROR(Z22/'PLAN. PREÇOS_TORRES'!$H$10,"")</f>
        <v/>
      </c>
      <c r="AB22" s="89"/>
      <c r="AC22" s="89"/>
      <c r="AD22" s="89"/>
      <c r="AE22" s="89"/>
    </row>
    <row r="23" spans="1:31" ht="21" customHeight="1" outlineLevel="1" x14ac:dyDescent="0.25">
      <c r="B23" s="60" t="s">
        <v>192</v>
      </c>
      <c r="C23" s="61" t="s">
        <v>193</v>
      </c>
      <c r="D23" s="60" t="s">
        <v>33</v>
      </c>
      <c r="E23" s="62">
        <v>1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8">
        <f>'PLAN. PREÇOS_TORRES'!$F23</f>
        <v>0</v>
      </c>
      <c r="AC23" s="64" t="str">
        <f>IFERROR(AB23/'PLAN. PREÇOS_TORRES'!$H$10,"")</f>
        <v/>
      </c>
      <c r="AD23" s="88"/>
      <c r="AE23" s="88"/>
    </row>
    <row r="24" spans="1:31" s="54" customFormat="1" ht="16.5" customHeight="1" x14ac:dyDescent="0.25">
      <c r="A24" s="49"/>
      <c r="B24" s="55" t="s">
        <v>44</v>
      </c>
      <c r="C24" s="56" t="s">
        <v>45</v>
      </c>
      <c r="D24" s="57"/>
      <c r="E24" s="58">
        <v>0.1</v>
      </c>
      <c r="F24" s="56"/>
      <c r="G24" s="55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27" customHeight="1" outlineLevel="1" x14ac:dyDescent="0.25">
      <c r="B25" s="66" t="s">
        <v>46</v>
      </c>
      <c r="C25" s="67" t="s">
        <v>47</v>
      </c>
      <c r="D25" s="60" t="s">
        <v>33</v>
      </c>
      <c r="E25" s="60">
        <v>1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8">
        <f>'PLAN. PREÇOS_TORRES'!$F25</f>
        <v>0</v>
      </c>
      <c r="AA25" s="64" t="str">
        <f>IFERROR(Z25/'PLAN. PREÇOS_TORRES'!$H$10,"")</f>
        <v/>
      </c>
      <c r="AB25" s="89"/>
      <c r="AC25" s="89"/>
      <c r="AD25" s="89"/>
      <c r="AE25" s="89"/>
    </row>
    <row r="26" spans="1:31" s="54" customFormat="1" ht="16.5" customHeight="1" x14ac:dyDescent="0.25">
      <c r="A26" s="49"/>
      <c r="B26" s="55" t="s">
        <v>48</v>
      </c>
      <c r="C26" s="56" t="s">
        <v>49</v>
      </c>
      <c r="D26" s="57"/>
      <c r="E26" s="58">
        <v>0.15</v>
      </c>
      <c r="F26" s="56"/>
      <c r="G26" s="5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20.25" customHeight="1" outlineLevel="1" x14ac:dyDescent="0.25">
      <c r="B27" s="66" t="s">
        <v>46</v>
      </c>
      <c r="C27" s="67" t="s">
        <v>50</v>
      </c>
      <c r="D27" s="60" t="s">
        <v>33</v>
      </c>
      <c r="E27" s="60">
        <v>1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8">
        <f>'PLAN. PREÇOS_TORRES'!$F27</f>
        <v>0</v>
      </c>
      <c r="AE27" s="64" t="str">
        <f>IFERROR(AD27/'PLAN. PREÇOS_TORRES'!$H$10,"")</f>
        <v/>
      </c>
    </row>
    <row r="28" spans="1:31" customFormat="1" ht="15" x14ac:dyDescent="0.25"/>
    <row r="29" spans="1:31" customFormat="1" ht="30" customHeight="1" x14ac:dyDescent="0.25">
      <c r="B29" s="46" t="s">
        <v>21</v>
      </c>
      <c r="C29" s="46" t="s">
        <v>22</v>
      </c>
      <c r="D29" s="46" t="s">
        <v>23</v>
      </c>
      <c r="E29" s="46" t="s">
        <v>24</v>
      </c>
      <c r="F29" s="220" t="s">
        <v>206</v>
      </c>
      <c r="G29" s="221"/>
      <c r="H29" s="220" t="s">
        <v>207</v>
      </c>
      <c r="I29" s="221"/>
      <c r="J29" s="220" t="s">
        <v>208</v>
      </c>
      <c r="K29" s="221"/>
    </row>
    <row r="30" spans="1:31" s="54" customFormat="1" ht="26.25" customHeight="1" x14ac:dyDescent="0.25">
      <c r="A30" s="49"/>
      <c r="B30" s="50">
        <v>2</v>
      </c>
      <c r="C30" s="51" t="s">
        <v>51</v>
      </c>
      <c r="D30" s="52"/>
      <c r="E30" s="71"/>
      <c r="F30" s="152"/>
      <c r="G30" s="152"/>
      <c r="H30" s="152"/>
      <c r="I30" s="152"/>
      <c r="J30" s="152"/>
      <c r="K30" s="168"/>
    </row>
    <row r="31" spans="1:31" s="54" customFormat="1" ht="18.75" customHeight="1" x14ac:dyDescent="0.25">
      <c r="A31" s="49"/>
      <c r="B31" s="55" t="s">
        <v>52</v>
      </c>
      <c r="C31" s="56" t="s">
        <v>53</v>
      </c>
      <c r="D31" s="57"/>
      <c r="E31" s="58">
        <v>0.3</v>
      </c>
      <c r="F31" s="154"/>
      <c r="G31" s="154"/>
      <c r="H31" s="154"/>
      <c r="I31" s="154"/>
      <c r="J31" s="154"/>
      <c r="K31" s="154"/>
    </row>
    <row r="32" spans="1:31" ht="21" customHeight="1" outlineLevel="1" x14ac:dyDescent="0.25">
      <c r="B32" s="60" t="s">
        <v>54</v>
      </c>
      <c r="C32" s="69" t="s">
        <v>55</v>
      </c>
      <c r="D32" s="70" t="s">
        <v>56</v>
      </c>
      <c r="E32" s="62">
        <v>1</v>
      </c>
      <c r="F32" s="88">
        <f>'PLAN. PREÇOS_TORRES'!$F31</f>
        <v>0</v>
      </c>
      <c r="G32" s="64" t="str">
        <f>IFERROR(F32/'PLAN. PREÇOS_TORRES'!$H$29,"")</f>
        <v/>
      </c>
      <c r="H32" s="88"/>
      <c r="I32" s="64"/>
      <c r="J32" s="88"/>
      <c r="K32" s="64"/>
    </row>
    <row r="33" spans="1:11" ht="21" customHeight="1" outlineLevel="1" x14ac:dyDescent="0.25">
      <c r="B33" s="60" t="s">
        <v>57</v>
      </c>
      <c r="C33" s="69" t="s">
        <v>194</v>
      </c>
      <c r="D33" s="70" t="s">
        <v>56</v>
      </c>
      <c r="E33" s="62">
        <v>1</v>
      </c>
      <c r="F33" s="88">
        <f>'PLAN. PREÇOS_TORRES'!$F32</f>
        <v>0</v>
      </c>
      <c r="G33" s="64" t="str">
        <f>IFERROR(F33/'PLAN. PREÇOS_TORRES'!$H$29,"")</f>
        <v/>
      </c>
      <c r="H33" s="89"/>
      <c r="I33" s="89"/>
      <c r="J33" s="89"/>
      <c r="K33" s="89"/>
    </row>
    <row r="34" spans="1:11" ht="21" customHeight="1" outlineLevel="1" x14ac:dyDescent="0.25">
      <c r="B34" s="60" t="s">
        <v>59</v>
      </c>
      <c r="C34" s="69" t="s">
        <v>195</v>
      </c>
      <c r="D34" s="70" t="s">
        <v>56</v>
      </c>
      <c r="E34" s="62">
        <v>1</v>
      </c>
      <c r="F34" s="88">
        <f>'PLAN. PREÇOS_TORRES'!$F33</f>
        <v>0</v>
      </c>
      <c r="G34" s="64" t="str">
        <f>IFERROR(F34/'PLAN. PREÇOS_TORRES'!$H$29,"")</f>
        <v/>
      </c>
      <c r="H34" s="89"/>
      <c r="I34" s="89"/>
      <c r="J34" s="89"/>
      <c r="K34" s="89"/>
    </row>
    <row r="35" spans="1:11" ht="21" customHeight="1" outlineLevel="1" x14ac:dyDescent="0.25">
      <c r="B35" s="60" t="s">
        <v>61</v>
      </c>
      <c r="C35" s="69" t="s">
        <v>58</v>
      </c>
      <c r="D35" s="70" t="s">
        <v>56</v>
      </c>
      <c r="E35" s="62">
        <v>1</v>
      </c>
      <c r="F35" s="88">
        <f>'PLAN. PREÇOS_TORRES'!$F34</f>
        <v>0</v>
      </c>
      <c r="G35" s="64" t="str">
        <f>IFERROR(F35/'PLAN. PREÇOS_TORRES'!$H$29,"")</f>
        <v/>
      </c>
      <c r="H35" s="89"/>
      <c r="I35" s="89"/>
      <c r="J35" s="89"/>
      <c r="K35" s="89"/>
    </row>
    <row r="36" spans="1:11" ht="21" customHeight="1" outlineLevel="1" x14ac:dyDescent="0.25">
      <c r="B36" s="60" t="s">
        <v>175</v>
      </c>
      <c r="C36" s="69" t="s">
        <v>60</v>
      </c>
      <c r="D36" s="70" t="s">
        <v>56</v>
      </c>
      <c r="E36" s="62">
        <v>1</v>
      </c>
      <c r="F36" s="88">
        <f>'PLAN. PREÇOS_TORRES'!$F35</f>
        <v>0</v>
      </c>
      <c r="G36" s="64" t="str">
        <f>IFERROR(F36/'PLAN. PREÇOS_TORRES'!$H$29,"")</f>
        <v/>
      </c>
      <c r="H36" s="89"/>
      <c r="I36" s="89"/>
      <c r="J36" s="89"/>
      <c r="K36" s="89"/>
    </row>
    <row r="37" spans="1:11" ht="21" customHeight="1" outlineLevel="1" x14ac:dyDescent="0.25">
      <c r="B37" s="60" t="s">
        <v>176</v>
      </c>
      <c r="C37" s="69" t="s">
        <v>62</v>
      </c>
      <c r="D37" s="70" t="s">
        <v>56</v>
      </c>
      <c r="E37" s="62">
        <v>1</v>
      </c>
      <c r="F37" s="88">
        <f>'PLAN. PREÇOS_TORRES'!$F36</f>
        <v>0</v>
      </c>
      <c r="G37" s="64" t="str">
        <f>IFERROR(F37/'PLAN. PREÇOS_TORRES'!$H$29,"")</f>
        <v/>
      </c>
      <c r="H37" s="89"/>
      <c r="I37" s="89"/>
      <c r="J37" s="89"/>
      <c r="K37" s="89"/>
    </row>
    <row r="38" spans="1:11" ht="21" customHeight="1" outlineLevel="1" x14ac:dyDescent="0.25">
      <c r="B38" s="60" t="s">
        <v>196</v>
      </c>
      <c r="C38" s="69" t="s">
        <v>197</v>
      </c>
      <c r="D38" s="70" t="s">
        <v>56</v>
      </c>
      <c r="E38" s="62">
        <v>1</v>
      </c>
      <c r="F38" s="88">
        <f>'PLAN. PREÇOS_TORRES'!$F37</f>
        <v>0</v>
      </c>
      <c r="G38" s="64" t="str">
        <f>IFERROR(F38/'PLAN. PREÇOS_TORRES'!$H$29,"")</f>
        <v/>
      </c>
      <c r="H38" s="89"/>
      <c r="I38" s="89"/>
      <c r="J38" s="89"/>
      <c r="K38" s="89"/>
    </row>
    <row r="39" spans="1:11" s="54" customFormat="1" ht="16.5" customHeight="1" x14ac:dyDescent="0.25">
      <c r="A39" s="49"/>
      <c r="B39" s="55" t="s">
        <v>63</v>
      </c>
      <c r="C39" s="56" t="s">
        <v>64</v>
      </c>
      <c r="D39" s="57"/>
      <c r="E39" s="58">
        <v>0.3</v>
      </c>
      <c r="F39" s="154"/>
      <c r="G39" s="154"/>
      <c r="H39" s="154"/>
      <c r="I39" s="154"/>
      <c r="J39" s="154"/>
      <c r="K39" s="154"/>
    </row>
    <row r="40" spans="1:11" ht="21" customHeight="1" outlineLevel="1" x14ac:dyDescent="0.25">
      <c r="B40" s="60" t="s">
        <v>65</v>
      </c>
      <c r="C40" s="69" t="s">
        <v>55</v>
      </c>
      <c r="D40" s="70" t="s">
        <v>56</v>
      </c>
      <c r="E40" s="62">
        <v>1</v>
      </c>
      <c r="F40" s="88"/>
      <c r="G40" s="64"/>
      <c r="H40" s="88">
        <f>'PLAN. PREÇOS_TORRES'!$F39</f>
        <v>0</v>
      </c>
      <c r="I40" s="64" t="str">
        <f>IFERROR(H40/'PLAN. PREÇOS_TORRES'!$H$29,"")</f>
        <v/>
      </c>
      <c r="J40" s="88"/>
      <c r="K40" s="64"/>
    </row>
    <row r="41" spans="1:11" ht="21" customHeight="1" outlineLevel="1" x14ac:dyDescent="0.25">
      <c r="B41" s="60" t="s">
        <v>66</v>
      </c>
      <c r="C41" s="69" t="s">
        <v>194</v>
      </c>
      <c r="D41" s="70" t="s">
        <v>56</v>
      </c>
      <c r="E41" s="62">
        <v>1</v>
      </c>
      <c r="F41" s="89"/>
      <c r="G41" s="89"/>
      <c r="H41" s="88">
        <f>'PLAN. PREÇOS_TORRES'!$F40</f>
        <v>0</v>
      </c>
      <c r="I41" s="64" t="str">
        <f>IFERROR(H41/'PLAN. PREÇOS_TORRES'!$H$29,"")</f>
        <v/>
      </c>
      <c r="J41" s="89"/>
      <c r="K41" s="89"/>
    </row>
    <row r="42" spans="1:11" ht="21" customHeight="1" outlineLevel="1" x14ac:dyDescent="0.25">
      <c r="B42" s="60" t="s">
        <v>67</v>
      </c>
      <c r="C42" s="69" t="s">
        <v>195</v>
      </c>
      <c r="D42" s="70" t="s">
        <v>56</v>
      </c>
      <c r="E42" s="62">
        <v>1</v>
      </c>
      <c r="F42" s="89"/>
      <c r="G42" s="89"/>
      <c r="H42" s="88">
        <f>'PLAN. PREÇOS_TORRES'!$F41</f>
        <v>0</v>
      </c>
      <c r="I42" s="64" t="str">
        <f>IFERROR(H42/'PLAN. PREÇOS_TORRES'!$H$29,"")</f>
        <v/>
      </c>
      <c r="J42" s="89"/>
      <c r="K42" s="89"/>
    </row>
    <row r="43" spans="1:11" ht="21" customHeight="1" outlineLevel="1" x14ac:dyDescent="0.25">
      <c r="B43" s="60" t="s">
        <v>68</v>
      </c>
      <c r="C43" s="69" t="s">
        <v>58</v>
      </c>
      <c r="D43" s="70" t="s">
        <v>56</v>
      </c>
      <c r="E43" s="62">
        <v>1</v>
      </c>
      <c r="F43" s="89"/>
      <c r="G43" s="89"/>
      <c r="H43" s="88">
        <f>'PLAN. PREÇOS_TORRES'!$F42</f>
        <v>0</v>
      </c>
      <c r="I43" s="64" t="str">
        <f>IFERROR(H43/'PLAN. PREÇOS_TORRES'!$H$29,"")</f>
        <v/>
      </c>
      <c r="J43" s="89"/>
      <c r="K43" s="89"/>
    </row>
    <row r="44" spans="1:11" ht="21" customHeight="1" outlineLevel="1" x14ac:dyDescent="0.25">
      <c r="B44" s="60" t="s">
        <v>177</v>
      </c>
      <c r="C44" s="69" t="s">
        <v>60</v>
      </c>
      <c r="D44" s="70" t="s">
        <v>56</v>
      </c>
      <c r="E44" s="62">
        <v>1</v>
      </c>
      <c r="F44" s="89"/>
      <c r="G44" s="89"/>
      <c r="H44" s="88">
        <f>'PLAN. PREÇOS_TORRES'!$F43</f>
        <v>0</v>
      </c>
      <c r="I44" s="64" t="str">
        <f>IFERROR(H44/'PLAN. PREÇOS_TORRES'!$H$29,"")</f>
        <v/>
      </c>
      <c r="J44" s="89"/>
      <c r="K44" s="89"/>
    </row>
    <row r="45" spans="1:11" ht="21" customHeight="1" outlineLevel="1" x14ac:dyDescent="0.25">
      <c r="B45" s="60" t="s">
        <v>178</v>
      </c>
      <c r="C45" s="69" t="s">
        <v>62</v>
      </c>
      <c r="D45" s="70" t="s">
        <v>56</v>
      </c>
      <c r="E45" s="62">
        <v>1</v>
      </c>
      <c r="F45" s="89"/>
      <c r="G45" s="89"/>
      <c r="H45" s="88">
        <f>'PLAN. PREÇOS_TORRES'!$F44</f>
        <v>0</v>
      </c>
      <c r="I45" s="64" t="str">
        <f>IFERROR(H45/'PLAN. PREÇOS_TORRES'!$H$29,"")</f>
        <v/>
      </c>
      <c r="J45" s="89"/>
      <c r="K45" s="89"/>
    </row>
    <row r="46" spans="1:11" ht="21" customHeight="1" outlineLevel="1" x14ac:dyDescent="0.25">
      <c r="B46" s="60" t="s">
        <v>198</v>
      </c>
      <c r="C46" s="69" t="s">
        <v>197</v>
      </c>
      <c r="D46" s="70" t="s">
        <v>56</v>
      </c>
      <c r="E46" s="62">
        <v>1</v>
      </c>
      <c r="F46" s="89"/>
      <c r="G46" s="89"/>
      <c r="H46" s="88">
        <f>'PLAN. PREÇOS_TORRES'!$F45</f>
        <v>0</v>
      </c>
      <c r="I46" s="64" t="str">
        <f>IFERROR(H46/'PLAN. PREÇOS_TORRES'!$H$29,"")</f>
        <v/>
      </c>
      <c r="J46" s="89"/>
      <c r="K46" s="89"/>
    </row>
    <row r="47" spans="1:11" s="54" customFormat="1" ht="16.5" customHeight="1" x14ac:dyDescent="0.25">
      <c r="A47" s="49"/>
      <c r="B47" s="55" t="s">
        <v>69</v>
      </c>
      <c r="C47" s="56" t="s">
        <v>70</v>
      </c>
      <c r="D47" s="57"/>
      <c r="E47" s="58">
        <v>0.4</v>
      </c>
      <c r="F47" s="154"/>
      <c r="G47" s="154"/>
      <c r="H47" s="154"/>
      <c r="I47" s="154"/>
      <c r="J47" s="154"/>
      <c r="K47" s="154"/>
    </row>
    <row r="48" spans="1:11" ht="21" customHeight="1" outlineLevel="1" x14ac:dyDescent="0.25">
      <c r="B48" s="60" t="s">
        <v>71</v>
      </c>
      <c r="C48" s="69" t="s">
        <v>55</v>
      </c>
      <c r="D48" s="70" t="s">
        <v>56</v>
      </c>
      <c r="E48" s="62">
        <v>1</v>
      </c>
      <c r="F48" s="88"/>
      <c r="G48" s="64"/>
      <c r="H48" s="88"/>
      <c r="I48" s="64"/>
      <c r="J48" s="88">
        <f>'PLAN. PREÇOS_TORRES'!$F47</f>
        <v>0</v>
      </c>
      <c r="K48" s="64" t="str">
        <f>IFERROR(J48/'PLAN. PREÇOS_TORRES'!$H$29,"")</f>
        <v/>
      </c>
    </row>
    <row r="49" spans="1:19" ht="21" customHeight="1" outlineLevel="1" x14ac:dyDescent="0.25">
      <c r="B49" s="60" t="s">
        <v>72</v>
      </c>
      <c r="C49" s="69" t="s">
        <v>194</v>
      </c>
      <c r="D49" s="70" t="s">
        <v>56</v>
      </c>
      <c r="E49" s="62">
        <v>1</v>
      </c>
      <c r="F49" s="89"/>
      <c r="G49" s="89"/>
      <c r="H49" s="89"/>
      <c r="I49" s="89"/>
      <c r="J49" s="88">
        <f>'PLAN. PREÇOS_TORRES'!$F48</f>
        <v>0</v>
      </c>
      <c r="K49" s="64" t="str">
        <f>IFERROR(J49/'PLAN. PREÇOS_TORRES'!$H$29,"")</f>
        <v/>
      </c>
    </row>
    <row r="50" spans="1:19" ht="21" customHeight="1" outlineLevel="1" x14ac:dyDescent="0.25">
      <c r="B50" s="60" t="s">
        <v>73</v>
      </c>
      <c r="C50" s="69" t="s">
        <v>195</v>
      </c>
      <c r="D50" s="70" t="s">
        <v>56</v>
      </c>
      <c r="E50" s="62">
        <v>1</v>
      </c>
      <c r="F50" s="89"/>
      <c r="G50" s="89"/>
      <c r="H50" s="89"/>
      <c r="I50" s="89"/>
      <c r="J50" s="88">
        <f>'PLAN. PREÇOS_TORRES'!$F49</f>
        <v>0</v>
      </c>
      <c r="K50" s="64" t="str">
        <f>IFERROR(J50/'PLAN. PREÇOS_TORRES'!$H$29,"")</f>
        <v/>
      </c>
    </row>
    <row r="51" spans="1:19" ht="21" customHeight="1" outlineLevel="1" x14ac:dyDescent="0.25">
      <c r="B51" s="60" t="s">
        <v>74</v>
      </c>
      <c r="C51" s="69" t="s">
        <v>58</v>
      </c>
      <c r="D51" s="70" t="s">
        <v>56</v>
      </c>
      <c r="E51" s="62">
        <v>1</v>
      </c>
      <c r="F51" s="89"/>
      <c r="G51" s="89"/>
      <c r="H51" s="89"/>
      <c r="I51" s="89"/>
      <c r="J51" s="88">
        <f>'PLAN. PREÇOS_TORRES'!$F50</f>
        <v>0</v>
      </c>
      <c r="K51" s="64" t="str">
        <f>IFERROR(J51/'PLAN. PREÇOS_TORRES'!$H$29,"")</f>
        <v/>
      </c>
    </row>
    <row r="52" spans="1:19" ht="21" customHeight="1" outlineLevel="1" x14ac:dyDescent="0.25">
      <c r="B52" s="60" t="s">
        <v>179</v>
      </c>
      <c r="C52" s="69" t="s">
        <v>60</v>
      </c>
      <c r="D52" s="70" t="s">
        <v>56</v>
      </c>
      <c r="E52" s="62">
        <v>1</v>
      </c>
      <c r="F52" s="89"/>
      <c r="G52" s="89"/>
      <c r="H52" s="89"/>
      <c r="I52" s="89"/>
      <c r="J52" s="88">
        <f>'PLAN. PREÇOS_TORRES'!$F51</f>
        <v>0</v>
      </c>
      <c r="K52" s="64" t="str">
        <f>IFERROR(J52/'PLAN. PREÇOS_TORRES'!$H$29,"")</f>
        <v/>
      </c>
    </row>
    <row r="53" spans="1:19" ht="21" customHeight="1" outlineLevel="1" x14ac:dyDescent="0.25">
      <c r="B53" s="60" t="s">
        <v>180</v>
      </c>
      <c r="C53" s="69" t="s">
        <v>62</v>
      </c>
      <c r="D53" s="70" t="s">
        <v>56</v>
      </c>
      <c r="E53" s="62">
        <v>1</v>
      </c>
      <c r="F53" s="89"/>
      <c r="G53" s="89"/>
      <c r="H53" s="89"/>
      <c r="I53" s="89"/>
      <c r="J53" s="88">
        <f>'PLAN. PREÇOS_TORRES'!$F52</f>
        <v>0</v>
      </c>
      <c r="K53" s="64" t="str">
        <f>IFERROR(J53/'PLAN. PREÇOS_TORRES'!$H$29,"")</f>
        <v/>
      </c>
    </row>
    <row r="54" spans="1:19" ht="21" customHeight="1" outlineLevel="1" x14ac:dyDescent="0.25">
      <c r="B54" s="60" t="s">
        <v>199</v>
      </c>
      <c r="C54" s="69" t="s">
        <v>197</v>
      </c>
      <c r="D54" s="70" t="s">
        <v>56</v>
      </c>
      <c r="E54" s="62">
        <v>1</v>
      </c>
      <c r="F54" s="89"/>
      <c r="G54" s="89"/>
      <c r="H54" s="89"/>
      <c r="I54" s="89"/>
      <c r="J54" s="88">
        <f>'PLAN. PREÇOS_TORRES'!$F53</f>
        <v>0</v>
      </c>
      <c r="K54" s="64" t="str">
        <f>IFERROR(J54/'PLAN. PREÇOS_TORRES'!$H$29,"")</f>
        <v/>
      </c>
    </row>
    <row r="56" spans="1:19" s="79" customFormat="1" x14ac:dyDescent="0.25">
      <c r="A56" s="32"/>
      <c r="B56" s="78"/>
    </row>
    <row r="57" spans="1:19" s="79" customFormat="1" x14ac:dyDescent="0.25">
      <c r="A57" s="32"/>
      <c r="B57" s="78"/>
    </row>
    <row r="58" spans="1:19" s="79" customFormat="1" x14ac:dyDescent="0.25">
      <c r="A58" s="32"/>
      <c r="B58" s="78"/>
    </row>
    <row r="59" spans="1:19" s="79" customFormat="1" x14ac:dyDescent="0.25">
      <c r="A59" s="32"/>
      <c r="B59" s="78"/>
    </row>
    <row r="60" spans="1:19" s="79" customFormat="1" x14ac:dyDescent="0.25">
      <c r="A60" s="32"/>
      <c r="B60" s="78"/>
      <c r="K60" s="92"/>
      <c r="L60" s="92"/>
      <c r="M60" s="92"/>
      <c r="N60" s="218"/>
      <c r="O60" s="218"/>
      <c r="P60" s="218"/>
      <c r="Q60" s="92"/>
      <c r="R60" s="92"/>
      <c r="S60" s="92"/>
    </row>
    <row r="61" spans="1:19" s="79" customFormat="1" ht="21.75" customHeight="1" x14ac:dyDescent="0.25">
      <c r="A61" s="32"/>
      <c r="B61" s="82"/>
      <c r="N61" s="84" t="s">
        <v>79</v>
      </c>
      <c r="O61" s="84"/>
      <c r="P61" s="84"/>
    </row>
    <row r="62" spans="1:19" x14ac:dyDescent="0.25">
      <c r="K62" s="42"/>
    </row>
    <row r="63" spans="1:19" s="79" customFormat="1" x14ac:dyDescent="0.25">
      <c r="A63" s="32"/>
      <c r="B63" s="78"/>
    </row>
    <row r="64" spans="1:19" s="85" customFormat="1" x14ac:dyDescent="0.25">
      <c r="A64" s="32"/>
      <c r="B64" s="83"/>
      <c r="C64" s="86"/>
      <c r="D64" s="83"/>
      <c r="E64" s="83"/>
    </row>
  </sheetData>
  <mergeCells count="19">
    <mergeCell ref="AD9:AE9"/>
    <mergeCell ref="F29:G29"/>
    <mergeCell ref="H29:I29"/>
    <mergeCell ref="J29:K29"/>
    <mergeCell ref="B1:AE1"/>
    <mergeCell ref="B2:AE2"/>
    <mergeCell ref="F9:G9"/>
    <mergeCell ref="H9:I9"/>
    <mergeCell ref="J9:K9"/>
    <mergeCell ref="L9:M9"/>
    <mergeCell ref="N9:O9"/>
    <mergeCell ref="P9:Q9"/>
    <mergeCell ref="R9:S9"/>
    <mergeCell ref="T9:U9"/>
    <mergeCell ref="N60:P60"/>
    <mergeCell ref="V9:W9"/>
    <mergeCell ref="X9:Y9"/>
    <mergeCell ref="Z9:AA9"/>
    <mergeCell ref="AB9:AC9"/>
  </mergeCells>
  <conditionalFormatting sqref="AE10:AE23 AE25 F27:AC27 F10:AC23 F25:AC25">
    <cfRule type="cellIs" dxfId="42" priority="23" operator="greaterThan">
      <formula>0</formula>
    </cfRule>
  </conditionalFormatting>
  <conditionalFormatting sqref="AD10:AD23 AD25">
    <cfRule type="cellIs" dxfId="41" priority="22" operator="greaterThan">
      <formula>0</formula>
    </cfRule>
  </conditionalFormatting>
  <conditionalFormatting sqref="G24:AC24 AE24">
    <cfRule type="cellIs" dxfId="40" priority="21" operator="greaterThan">
      <formula>0</formula>
    </cfRule>
  </conditionalFormatting>
  <conditionalFormatting sqref="AD24">
    <cfRule type="cellIs" dxfId="39" priority="20" operator="greaterThan">
      <formula>0</formula>
    </cfRule>
  </conditionalFormatting>
  <conditionalFormatting sqref="F24">
    <cfRule type="cellIs" dxfId="38" priority="19" operator="greaterThan">
      <formula>0</formula>
    </cfRule>
  </conditionalFormatting>
  <conditionalFormatting sqref="G26:AC26 AE26">
    <cfRule type="cellIs" dxfId="37" priority="18" operator="greaterThan">
      <formula>0</formula>
    </cfRule>
  </conditionalFormatting>
  <conditionalFormatting sqref="AD26">
    <cfRule type="cellIs" dxfId="36" priority="17" operator="greaterThan">
      <formula>0</formula>
    </cfRule>
  </conditionalFormatting>
  <conditionalFormatting sqref="F26">
    <cfRule type="cellIs" dxfId="35" priority="16" operator="greaterThan">
      <formula>0</formula>
    </cfRule>
  </conditionalFormatting>
  <conditionalFormatting sqref="AD27">
    <cfRule type="cellIs" dxfId="34" priority="15" operator="greaterThan">
      <formula>0</formula>
    </cfRule>
  </conditionalFormatting>
  <conditionalFormatting sqref="F32:J32 H33:J37 G33:G38">
    <cfRule type="cellIs" dxfId="33" priority="14" operator="greaterThan">
      <formula>0</formula>
    </cfRule>
  </conditionalFormatting>
  <conditionalFormatting sqref="H38:J38">
    <cfRule type="cellIs" dxfId="32" priority="13" operator="greaterThan">
      <formula>0</formula>
    </cfRule>
  </conditionalFormatting>
  <conditionalFormatting sqref="K32:K37">
    <cfRule type="cellIs" dxfId="31" priority="12" operator="greaterThan">
      <formula>0</formula>
    </cfRule>
  </conditionalFormatting>
  <conditionalFormatting sqref="K38">
    <cfRule type="cellIs" dxfId="30" priority="11" operator="greaterThan">
      <formula>0</formula>
    </cfRule>
  </conditionalFormatting>
  <conditionalFormatting sqref="F40:G45 J40:J45">
    <cfRule type="cellIs" dxfId="29" priority="10" operator="greaterThan">
      <formula>0</formula>
    </cfRule>
  </conditionalFormatting>
  <conditionalFormatting sqref="F46:G46 J46">
    <cfRule type="cellIs" dxfId="28" priority="9" operator="greaterThan">
      <formula>0</formula>
    </cfRule>
  </conditionalFormatting>
  <conditionalFormatting sqref="K40:K45">
    <cfRule type="cellIs" dxfId="27" priority="8" operator="greaterThan">
      <formula>0</formula>
    </cfRule>
  </conditionalFormatting>
  <conditionalFormatting sqref="K46">
    <cfRule type="cellIs" dxfId="26" priority="7" operator="greaterThan">
      <formula>0</formula>
    </cfRule>
  </conditionalFormatting>
  <conditionalFormatting sqref="F48:I53">
    <cfRule type="cellIs" dxfId="25" priority="6" operator="greaterThan">
      <formula>0</formula>
    </cfRule>
  </conditionalFormatting>
  <conditionalFormatting sqref="F54:I54">
    <cfRule type="cellIs" dxfId="24" priority="5" operator="greaterThan">
      <formula>0</formula>
    </cfRule>
  </conditionalFormatting>
  <conditionalFormatting sqref="F33:G38">
    <cfRule type="cellIs" dxfId="23" priority="4" operator="greaterThan">
      <formula>0</formula>
    </cfRule>
  </conditionalFormatting>
  <conditionalFormatting sqref="H40:I46">
    <cfRule type="cellIs" dxfId="22" priority="3" operator="greaterThan">
      <formula>0</formula>
    </cfRule>
  </conditionalFormatting>
  <conditionalFormatting sqref="J48:K54">
    <cfRule type="cellIs" dxfId="21" priority="2" operator="greaterThan">
      <formula>0</formula>
    </cfRule>
  </conditionalFormatting>
  <conditionalFormatting sqref="AE27">
    <cfRule type="cellIs" dxfId="20" priority="1" operator="greater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8"/>
  <sheetViews>
    <sheetView showGridLines="0" view="pageBreakPreview" zoomScale="85" zoomScaleNormal="85" zoomScaleSheetLayoutView="85" workbookViewId="0">
      <pane ySplit="10" topLeftCell="A11" activePane="bottomLeft" state="frozen"/>
      <selection activeCell="I11" sqref="I11"/>
      <selection pane="bottomLeft" activeCell="B2" sqref="B2:P2"/>
    </sheetView>
  </sheetViews>
  <sheetFormatPr defaultRowHeight="12.75" outlineLevelRow="2" x14ac:dyDescent="0.25"/>
  <cols>
    <col min="1" max="1" width="3.28515625" style="44" customWidth="1"/>
    <col min="2" max="2" width="6.85546875" style="42" customWidth="1"/>
    <col min="3" max="3" width="14" style="42" customWidth="1"/>
    <col min="4" max="4" width="12.85546875" style="42" bestFit="1" customWidth="1"/>
    <col min="5" max="5" width="36.5703125" style="42" customWidth="1"/>
    <col min="6" max="6" width="23.42578125" style="40" customWidth="1"/>
    <col min="7" max="7" width="13" style="42" customWidth="1"/>
    <col min="8" max="8" width="8.7109375" style="103" customWidth="1"/>
    <col min="9" max="9" width="8.7109375" style="42" customWidth="1"/>
    <col min="10" max="10" width="8.7109375" style="93" customWidth="1"/>
    <col min="11" max="11" width="8.7109375" style="123" customWidth="1"/>
    <col min="12" max="12" width="16.5703125" style="93" customWidth="1"/>
    <col min="13" max="13" width="16" style="93" customWidth="1"/>
    <col min="14" max="14" width="11.5703125" style="40" customWidth="1"/>
    <col min="15" max="15" width="16.5703125" style="40" customWidth="1"/>
    <col min="16" max="16" width="17.85546875" style="40" customWidth="1"/>
    <col min="17" max="17" width="2" style="95" customWidth="1"/>
    <col min="18" max="18" width="15.140625" style="44" bestFit="1" customWidth="1"/>
    <col min="19" max="19" width="18.140625" style="44" customWidth="1"/>
    <col min="20" max="20" width="17.42578125" style="44" bestFit="1" customWidth="1"/>
    <col min="21" max="16384" width="9.140625" style="44"/>
  </cols>
  <sheetData>
    <row r="1" spans="1:20" s="35" customFormat="1" ht="38.25" customHeight="1" x14ac:dyDescent="0.25">
      <c r="A1" s="32"/>
      <c r="B1" s="214" t="s">
        <v>181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R1" s="34" t="s">
        <v>14</v>
      </c>
    </row>
    <row r="2" spans="1:20" s="35" customFormat="1" ht="15.75" x14ac:dyDescent="0.25">
      <c r="A2" s="32"/>
      <c r="B2" s="215" t="s">
        <v>92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R2" s="34" t="s">
        <v>16</v>
      </c>
    </row>
    <row r="3" spans="1:20" s="35" customFormat="1" ht="15.75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0" ht="15" customHeight="1" x14ac:dyDescent="0.25">
      <c r="C4" s="38" t="s">
        <v>93</v>
      </c>
      <c r="D4" s="40" t="s">
        <v>94</v>
      </c>
      <c r="F4" s="38" t="s">
        <v>17</v>
      </c>
      <c r="G4" s="218"/>
      <c r="H4" s="218"/>
      <c r="I4" s="218"/>
      <c r="J4" s="218"/>
      <c r="K4" s="218"/>
      <c r="L4" s="218"/>
      <c r="O4" s="38" t="s">
        <v>95</v>
      </c>
      <c r="P4" s="94">
        <v>12</v>
      </c>
      <c r="S4" s="96"/>
      <c r="T4" s="97"/>
    </row>
    <row r="5" spans="1:20" ht="15" customHeight="1" x14ac:dyDescent="0.25">
      <c r="C5" s="38" t="s">
        <v>96</v>
      </c>
      <c r="D5" s="40" t="s">
        <v>209</v>
      </c>
      <c r="F5" s="38" t="s">
        <v>18</v>
      </c>
      <c r="G5" s="229"/>
      <c r="H5" s="229"/>
      <c r="I5" s="229"/>
      <c r="J5" s="229"/>
      <c r="K5" s="229"/>
      <c r="L5" s="229"/>
      <c r="O5" s="38" t="s">
        <v>98</v>
      </c>
      <c r="P5" s="94">
        <v>13</v>
      </c>
      <c r="S5" s="96"/>
      <c r="T5" s="97"/>
    </row>
    <row r="6" spans="1:20" ht="15" customHeight="1" x14ac:dyDescent="0.25">
      <c r="C6" s="38" t="s">
        <v>99</v>
      </c>
      <c r="D6" s="40" t="s">
        <v>210</v>
      </c>
      <c r="F6" s="38" t="s">
        <v>19</v>
      </c>
      <c r="G6" s="218"/>
      <c r="H6" s="218"/>
      <c r="I6" s="218"/>
      <c r="J6" s="218"/>
      <c r="K6" s="218"/>
      <c r="L6" s="218"/>
      <c r="O6" s="38" t="s">
        <v>101</v>
      </c>
      <c r="P6" s="98">
        <f>AVERAGE(N14:N16,N18:N23,N32:N34)</f>
        <v>1</v>
      </c>
    </row>
    <row r="7" spans="1:20" ht="15" customHeight="1" x14ac:dyDescent="0.25">
      <c r="C7" s="38" t="s">
        <v>102</v>
      </c>
      <c r="D7" s="40" t="s">
        <v>211</v>
      </c>
      <c r="F7" s="38" t="s">
        <v>20</v>
      </c>
      <c r="G7" s="218"/>
      <c r="H7" s="218"/>
      <c r="I7" s="218"/>
      <c r="J7" s="218"/>
      <c r="K7" s="218"/>
      <c r="L7" s="218"/>
      <c r="O7" s="38" t="s">
        <v>12</v>
      </c>
      <c r="P7" s="99" t="str">
        <f>IFERROR(('COMP. REF._TORRES'!$O$11-$P$11)/$P$11,"")</f>
        <v/>
      </c>
    </row>
    <row r="8" spans="1:20" x14ac:dyDescent="0.25">
      <c r="C8" s="100"/>
      <c r="D8" s="101"/>
      <c r="G8" s="102"/>
      <c r="I8" s="102"/>
      <c r="J8" s="104"/>
      <c r="K8" s="105"/>
      <c r="P8" s="141"/>
    </row>
    <row r="9" spans="1:20" ht="15" customHeight="1" x14ac:dyDescent="0.25">
      <c r="B9" s="211" t="s">
        <v>104</v>
      </c>
      <c r="C9" s="236" t="s">
        <v>105</v>
      </c>
      <c r="D9" s="236" t="s">
        <v>106</v>
      </c>
      <c r="E9" s="236" t="s">
        <v>2</v>
      </c>
      <c r="F9" s="236" t="s">
        <v>107</v>
      </c>
      <c r="G9" s="236" t="s">
        <v>108</v>
      </c>
      <c r="H9" s="211" t="s">
        <v>109</v>
      </c>
      <c r="I9" s="211"/>
      <c r="J9" s="211"/>
      <c r="K9" s="211"/>
      <c r="L9" s="239" t="s">
        <v>110</v>
      </c>
      <c r="M9" s="234" t="s">
        <v>25</v>
      </c>
      <c r="N9" s="235" t="s">
        <v>111</v>
      </c>
      <c r="O9" s="234" t="s">
        <v>112</v>
      </c>
      <c r="P9" s="236" t="s">
        <v>113</v>
      </c>
      <c r="S9" s="107"/>
    </row>
    <row r="10" spans="1:20" s="108" customFormat="1" ht="28.5" customHeight="1" x14ac:dyDescent="0.25">
      <c r="B10" s="211"/>
      <c r="C10" s="236"/>
      <c r="D10" s="236"/>
      <c r="E10" s="236"/>
      <c r="F10" s="236"/>
      <c r="G10" s="236"/>
      <c r="H10" s="109" t="s">
        <v>114</v>
      </c>
      <c r="I10" s="46" t="s">
        <v>115</v>
      </c>
      <c r="J10" s="46" t="s">
        <v>116</v>
      </c>
      <c r="K10" s="109" t="s">
        <v>9</v>
      </c>
      <c r="L10" s="240"/>
      <c r="M10" s="234"/>
      <c r="N10" s="235"/>
      <c r="O10" s="234"/>
      <c r="P10" s="236"/>
      <c r="S10" s="111"/>
    </row>
    <row r="11" spans="1:20" ht="21.75" customHeight="1" x14ac:dyDescent="0.25">
      <c r="B11" s="112" t="s">
        <v>117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>
        <f>+P39+P36+P31+P28+P25+P12</f>
        <v>0</v>
      </c>
    </row>
    <row r="12" spans="1:20" ht="21.75" customHeight="1" outlineLevel="1" x14ac:dyDescent="0.25">
      <c r="B12" s="115">
        <v>1</v>
      </c>
      <c r="C12" s="225" t="s">
        <v>118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  <c r="P12" s="116">
        <f>+SUM(P14:P16,P18:P23)</f>
        <v>0</v>
      </c>
    </row>
    <row r="13" spans="1:20" ht="15" customHeight="1" outlineLevel="2" x14ac:dyDescent="0.25">
      <c r="B13" s="117" t="s">
        <v>29</v>
      </c>
      <c r="C13" s="169" t="s">
        <v>119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20" ht="18" customHeight="1" outlineLevel="2" x14ac:dyDescent="0.25">
      <c r="B14" s="60" t="s">
        <v>31</v>
      </c>
      <c r="C14" s="60" t="s">
        <v>120</v>
      </c>
      <c r="D14" s="60" t="s">
        <v>121</v>
      </c>
      <c r="E14" s="60" t="s">
        <v>122</v>
      </c>
      <c r="F14" s="118" t="s">
        <v>123</v>
      </c>
      <c r="G14" s="60" t="s">
        <v>124</v>
      </c>
      <c r="H14" s="119">
        <v>0.06</v>
      </c>
      <c r="I14" s="60">
        <f>H14*220</f>
        <v>13.2</v>
      </c>
      <c r="J14" s="119">
        <f>+$P$5</f>
        <v>13</v>
      </c>
      <c r="K14" s="119">
        <f>H14*J14</f>
        <v>0.78</v>
      </c>
      <c r="L14" s="120">
        <v>13908.45</v>
      </c>
      <c r="M14" s="121"/>
      <c r="N14" s="64">
        <f>(L14-M14)/L14</f>
        <v>1</v>
      </c>
      <c r="O14" s="120">
        <f>M14-(M14*N14)</f>
        <v>0</v>
      </c>
      <c r="P14" s="120">
        <f>O14*K14</f>
        <v>0</v>
      </c>
      <c r="Q14" s="44"/>
      <c r="R14" s="122"/>
    </row>
    <row r="15" spans="1:20" ht="18" customHeight="1" outlineLevel="2" x14ac:dyDescent="0.25">
      <c r="B15" s="60" t="s">
        <v>34</v>
      </c>
      <c r="C15" s="60" t="s">
        <v>125</v>
      </c>
      <c r="D15" s="60" t="s">
        <v>121</v>
      </c>
      <c r="E15" s="60" t="s">
        <v>126</v>
      </c>
      <c r="F15" s="118" t="s">
        <v>127</v>
      </c>
      <c r="G15" s="60" t="s">
        <v>124</v>
      </c>
      <c r="H15" s="119">
        <v>0.1</v>
      </c>
      <c r="I15" s="60">
        <f>H15*220</f>
        <v>22</v>
      </c>
      <c r="J15" s="119">
        <f>+$P$5</f>
        <v>13</v>
      </c>
      <c r="K15" s="119">
        <f>H15*J15</f>
        <v>1.3</v>
      </c>
      <c r="L15" s="120">
        <v>3637.11</v>
      </c>
      <c r="M15" s="121"/>
      <c r="N15" s="64">
        <f>(L15-M15)/L15</f>
        <v>1</v>
      </c>
      <c r="O15" s="120">
        <f>M15-(M15*N15)</f>
        <v>0</v>
      </c>
      <c r="P15" s="120">
        <f>O15*K15</f>
        <v>0</v>
      </c>
      <c r="Q15" s="44"/>
    </row>
    <row r="16" spans="1:20" ht="18" customHeight="1" outlineLevel="2" x14ac:dyDescent="0.25">
      <c r="B16" s="60" t="s">
        <v>36</v>
      </c>
      <c r="C16" s="60" t="s">
        <v>128</v>
      </c>
      <c r="D16" s="60" t="s">
        <v>121</v>
      </c>
      <c r="E16" s="60" t="s">
        <v>129</v>
      </c>
      <c r="F16" s="60" t="s">
        <v>130</v>
      </c>
      <c r="G16" s="60" t="s">
        <v>124</v>
      </c>
      <c r="H16" s="119">
        <v>0.1</v>
      </c>
      <c r="I16" s="60">
        <f t="shared" ref="I16" si="0">H16*220</f>
        <v>22</v>
      </c>
      <c r="J16" s="119">
        <v>10</v>
      </c>
      <c r="K16" s="119">
        <f>H16*J16</f>
        <v>1</v>
      </c>
      <c r="L16" s="120">
        <v>8483</v>
      </c>
      <c r="M16" s="121"/>
      <c r="N16" s="64">
        <f>(L16-M16)/L16</f>
        <v>1</v>
      </c>
      <c r="O16" s="120">
        <f>M16-(M16*N16)</f>
        <v>0</v>
      </c>
      <c r="P16" s="120">
        <f>O16*K16</f>
        <v>0</v>
      </c>
    </row>
    <row r="17" spans="2:18" ht="14.25" customHeight="1" outlineLevel="2" x14ac:dyDescent="0.25">
      <c r="B17" s="117" t="s">
        <v>44</v>
      </c>
      <c r="C17" s="169" t="s">
        <v>131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</row>
    <row r="18" spans="2:18" ht="18" customHeight="1" outlineLevel="2" x14ac:dyDescent="0.25">
      <c r="B18" s="60" t="s">
        <v>46</v>
      </c>
      <c r="C18" s="60" t="s">
        <v>128</v>
      </c>
      <c r="D18" s="60" t="s">
        <v>121</v>
      </c>
      <c r="E18" s="60" t="s">
        <v>129</v>
      </c>
      <c r="F18" s="118" t="s">
        <v>132</v>
      </c>
      <c r="G18" s="60" t="s">
        <v>124</v>
      </c>
      <c r="H18" s="119">
        <v>1</v>
      </c>
      <c r="I18" s="60">
        <f>H18*220</f>
        <v>220</v>
      </c>
      <c r="J18" s="119">
        <f>+$P$4</f>
        <v>12</v>
      </c>
      <c r="K18" s="119">
        <f t="shared" ref="K18:K23" si="1">H18*J18</f>
        <v>12</v>
      </c>
      <c r="L18" s="120">
        <v>8483</v>
      </c>
      <c r="M18" s="121"/>
      <c r="N18" s="64">
        <f t="shared" ref="N18:N23" si="2">(L18-M18)/L18</f>
        <v>1</v>
      </c>
      <c r="O18" s="120">
        <f t="shared" ref="O18:O23" si="3">M18-(M18*N18)</f>
        <v>0</v>
      </c>
      <c r="P18" s="120">
        <f t="shared" ref="P18:P23" si="4">O18*K18</f>
        <v>0</v>
      </c>
      <c r="Q18" s="44"/>
    </row>
    <row r="19" spans="2:18" ht="18" customHeight="1" outlineLevel="2" x14ac:dyDescent="0.25">
      <c r="B19" s="60" t="s">
        <v>133</v>
      </c>
      <c r="C19" s="60" t="s">
        <v>125</v>
      </c>
      <c r="D19" s="60" t="s">
        <v>121</v>
      </c>
      <c r="E19" s="60" t="s">
        <v>126</v>
      </c>
      <c r="F19" s="60" t="s">
        <v>134</v>
      </c>
      <c r="G19" s="60" t="s">
        <v>124</v>
      </c>
      <c r="H19" s="119">
        <v>0.6</v>
      </c>
      <c r="I19" s="60">
        <f t="shared" ref="I19:I23" si="5">H19*220</f>
        <v>132</v>
      </c>
      <c r="J19" s="119">
        <f t="shared" ref="J19:J23" si="6">+$P$4</f>
        <v>12</v>
      </c>
      <c r="K19" s="119">
        <f t="shared" si="1"/>
        <v>7.1999999999999993</v>
      </c>
      <c r="L19" s="120">
        <v>3637.11</v>
      </c>
      <c r="M19" s="121"/>
      <c r="N19" s="64">
        <f t="shared" si="2"/>
        <v>1</v>
      </c>
      <c r="O19" s="120">
        <f t="shared" si="3"/>
        <v>0</v>
      </c>
      <c r="P19" s="120">
        <f t="shared" si="4"/>
        <v>0</v>
      </c>
      <c r="Q19" s="44"/>
      <c r="R19" s="122"/>
    </row>
    <row r="20" spans="2:18" ht="18" customHeight="1" outlineLevel="2" x14ac:dyDescent="0.25">
      <c r="B20" s="60" t="s">
        <v>133</v>
      </c>
      <c r="C20" s="60" t="s">
        <v>125</v>
      </c>
      <c r="D20" s="60" t="s">
        <v>121</v>
      </c>
      <c r="E20" s="60" t="s">
        <v>126</v>
      </c>
      <c r="F20" s="60" t="s">
        <v>212</v>
      </c>
      <c r="G20" s="60" t="s">
        <v>124</v>
      </c>
      <c r="H20" s="119">
        <v>1</v>
      </c>
      <c r="I20" s="60">
        <f t="shared" si="5"/>
        <v>220</v>
      </c>
      <c r="J20" s="119">
        <f t="shared" si="6"/>
        <v>12</v>
      </c>
      <c r="K20" s="119">
        <f t="shared" si="1"/>
        <v>12</v>
      </c>
      <c r="L20" s="120">
        <v>3637.11</v>
      </c>
      <c r="M20" s="121"/>
      <c r="N20" s="64">
        <f t="shared" si="2"/>
        <v>1</v>
      </c>
      <c r="O20" s="120">
        <f t="shared" si="3"/>
        <v>0</v>
      </c>
      <c r="P20" s="120">
        <f t="shared" si="4"/>
        <v>0</v>
      </c>
      <c r="Q20" s="44"/>
      <c r="R20" s="122"/>
    </row>
    <row r="21" spans="2:18" ht="18" customHeight="1" outlineLevel="2" x14ac:dyDescent="0.25">
      <c r="B21" s="60" t="s">
        <v>135</v>
      </c>
      <c r="C21" s="60" t="s">
        <v>136</v>
      </c>
      <c r="D21" s="60" t="s">
        <v>121</v>
      </c>
      <c r="E21" s="60" t="s">
        <v>137</v>
      </c>
      <c r="F21" s="118" t="s">
        <v>138</v>
      </c>
      <c r="G21" s="60" t="s">
        <v>124</v>
      </c>
      <c r="H21" s="119">
        <v>1</v>
      </c>
      <c r="I21" s="60">
        <f t="shared" si="5"/>
        <v>220</v>
      </c>
      <c r="J21" s="119">
        <f t="shared" si="6"/>
        <v>12</v>
      </c>
      <c r="K21" s="119">
        <f t="shared" si="1"/>
        <v>12</v>
      </c>
      <c r="L21" s="120">
        <v>2180.88</v>
      </c>
      <c r="M21" s="121"/>
      <c r="N21" s="64">
        <f t="shared" si="2"/>
        <v>1</v>
      </c>
      <c r="O21" s="120">
        <f t="shared" si="3"/>
        <v>0</v>
      </c>
      <c r="P21" s="120">
        <f t="shared" si="4"/>
        <v>0</v>
      </c>
      <c r="Q21" s="44"/>
    </row>
    <row r="22" spans="2:18" ht="18" customHeight="1" outlineLevel="2" x14ac:dyDescent="0.25">
      <c r="B22" s="60" t="s">
        <v>139</v>
      </c>
      <c r="C22" s="60" t="s">
        <v>125</v>
      </c>
      <c r="D22" s="60" t="s">
        <v>121</v>
      </c>
      <c r="E22" s="60" t="s">
        <v>126</v>
      </c>
      <c r="F22" s="60" t="s">
        <v>140</v>
      </c>
      <c r="G22" s="60" t="s">
        <v>124</v>
      </c>
      <c r="H22" s="119">
        <v>0.2</v>
      </c>
      <c r="I22" s="60">
        <f t="shared" si="5"/>
        <v>44</v>
      </c>
      <c r="J22" s="119">
        <f t="shared" si="6"/>
        <v>12</v>
      </c>
      <c r="K22" s="119">
        <f t="shared" si="1"/>
        <v>2.4000000000000004</v>
      </c>
      <c r="L22" s="120">
        <v>3637.11</v>
      </c>
      <c r="M22" s="121"/>
      <c r="N22" s="64">
        <f t="shared" si="2"/>
        <v>1</v>
      </c>
      <c r="O22" s="120">
        <f t="shared" si="3"/>
        <v>0</v>
      </c>
      <c r="P22" s="120">
        <f t="shared" si="4"/>
        <v>0</v>
      </c>
    </row>
    <row r="23" spans="2:18" ht="18" customHeight="1" outlineLevel="2" x14ac:dyDescent="0.25">
      <c r="B23" s="60" t="s">
        <v>141</v>
      </c>
      <c r="C23" s="60" t="s">
        <v>136</v>
      </c>
      <c r="D23" s="60" t="s">
        <v>121</v>
      </c>
      <c r="E23" s="60" t="s">
        <v>137</v>
      </c>
      <c r="F23" s="60" t="s">
        <v>142</v>
      </c>
      <c r="G23" s="60" t="s">
        <v>124</v>
      </c>
      <c r="H23" s="119">
        <f>+H22</f>
        <v>0.2</v>
      </c>
      <c r="I23" s="60">
        <f t="shared" si="5"/>
        <v>44</v>
      </c>
      <c r="J23" s="119">
        <f t="shared" si="6"/>
        <v>12</v>
      </c>
      <c r="K23" s="119">
        <f t="shared" si="1"/>
        <v>2.4000000000000004</v>
      </c>
      <c r="L23" s="120">
        <v>2180.88</v>
      </c>
      <c r="M23" s="121"/>
      <c r="N23" s="64">
        <f t="shared" si="2"/>
        <v>1</v>
      </c>
      <c r="O23" s="120">
        <f t="shared" si="3"/>
        <v>0</v>
      </c>
      <c r="P23" s="120">
        <f t="shared" si="4"/>
        <v>0</v>
      </c>
    </row>
    <row r="24" spans="2:18" ht="6.75" customHeight="1" outlineLevel="2" x14ac:dyDescent="0.25">
      <c r="J24" s="42"/>
      <c r="K24" s="103"/>
      <c r="N24" s="123"/>
      <c r="O24" s="93"/>
    </row>
    <row r="25" spans="2:18" ht="21.75" customHeight="1" outlineLevel="1" x14ac:dyDescent="0.25">
      <c r="B25" s="115">
        <v>2</v>
      </c>
      <c r="C25" s="225" t="s">
        <v>143</v>
      </c>
      <c r="D25" s="226"/>
      <c r="E25" s="226">
        <v>1452.72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7"/>
      <c r="P25" s="116">
        <f>P26</f>
        <v>0</v>
      </c>
    </row>
    <row r="26" spans="2:18" ht="18.75" customHeight="1" outlineLevel="2" x14ac:dyDescent="0.25">
      <c r="B26" s="60" t="s">
        <v>52</v>
      </c>
      <c r="C26" s="60" t="s">
        <v>144</v>
      </c>
      <c r="D26" s="60" t="s">
        <v>144</v>
      </c>
      <c r="E26" s="228" t="s">
        <v>145</v>
      </c>
      <c r="F26" s="229"/>
      <c r="G26" s="229"/>
      <c r="H26" s="229"/>
      <c r="I26" s="229"/>
      <c r="J26" s="229"/>
      <c r="K26" s="229"/>
      <c r="L26" s="229"/>
      <c r="M26" s="229"/>
      <c r="N26" s="230"/>
      <c r="O26" s="118">
        <v>0.84040000000000004</v>
      </c>
      <c r="P26" s="120">
        <f>O26*P12</f>
        <v>0</v>
      </c>
      <c r="Q26" s="44"/>
    </row>
    <row r="27" spans="2:18" ht="6.75" customHeight="1" outlineLevel="2" x14ac:dyDescent="0.25">
      <c r="J27" s="42"/>
      <c r="K27" s="103"/>
      <c r="N27" s="123"/>
      <c r="O27" s="93"/>
    </row>
    <row r="28" spans="2:18" ht="21.75" customHeight="1" outlineLevel="1" x14ac:dyDescent="0.25">
      <c r="B28" s="115">
        <v>3</v>
      </c>
      <c r="C28" s="225" t="s">
        <v>146</v>
      </c>
      <c r="D28" s="226"/>
      <c r="E28" s="226">
        <v>7166.74</v>
      </c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116">
        <f>P29</f>
        <v>0</v>
      </c>
    </row>
    <row r="29" spans="2:18" ht="18.75" customHeight="1" outlineLevel="2" x14ac:dyDescent="0.25">
      <c r="B29" s="60" t="s">
        <v>76</v>
      </c>
      <c r="C29" s="60" t="s">
        <v>144</v>
      </c>
      <c r="D29" s="60" t="s">
        <v>144</v>
      </c>
      <c r="E29" s="222" t="s">
        <v>147</v>
      </c>
      <c r="F29" s="223"/>
      <c r="G29" s="223"/>
      <c r="H29" s="223"/>
      <c r="I29" s="223"/>
      <c r="J29" s="223"/>
      <c r="K29" s="223"/>
      <c r="L29" s="223"/>
      <c r="M29" s="223"/>
      <c r="N29" s="224"/>
      <c r="O29" s="118">
        <v>0.2</v>
      </c>
      <c r="P29" s="120">
        <f>P12*O29</f>
        <v>0</v>
      </c>
      <c r="Q29" s="44"/>
    </row>
    <row r="30" spans="2:18" ht="6.75" customHeight="1" outlineLevel="2" x14ac:dyDescent="0.25">
      <c r="J30" s="42"/>
      <c r="K30" s="103"/>
      <c r="N30" s="123"/>
      <c r="O30" s="93"/>
    </row>
    <row r="31" spans="2:18" ht="21.75" customHeight="1" outlineLevel="1" x14ac:dyDescent="0.25">
      <c r="B31" s="115">
        <v>4</v>
      </c>
      <c r="C31" s="225" t="s">
        <v>148</v>
      </c>
      <c r="D31" s="226"/>
      <c r="E31" s="226">
        <v>306.77999999999997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7"/>
      <c r="P31" s="116">
        <f>SUM(P32:P34)</f>
        <v>0</v>
      </c>
    </row>
    <row r="32" spans="2:18" ht="18" customHeight="1" outlineLevel="2" x14ac:dyDescent="0.25">
      <c r="B32" s="60" t="s">
        <v>149</v>
      </c>
      <c r="C32" s="60" t="s">
        <v>150</v>
      </c>
      <c r="D32" s="60" t="s">
        <v>121</v>
      </c>
      <c r="E32" s="60" t="s">
        <v>151</v>
      </c>
      <c r="F32" s="118" t="s">
        <v>152</v>
      </c>
      <c r="G32" s="60" t="s">
        <v>124</v>
      </c>
      <c r="H32" s="119">
        <v>1</v>
      </c>
      <c r="I32" s="60">
        <f>220*H32</f>
        <v>220</v>
      </c>
      <c r="J32" s="119">
        <f>$P$4</f>
        <v>12</v>
      </c>
      <c r="K32" s="119">
        <f>H32*J32</f>
        <v>12</v>
      </c>
      <c r="L32" s="120">
        <v>3227.78</v>
      </c>
      <c r="M32" s="121"/>
      <c r="N32" s="64">
        <f>(L32-M32)/L32</f>
        <v>1</v>
      </c>
      <c r="O32" s="120">
        <f t="shared" ref="O32:O34" si="7">M32-(M32*N32)</f>
        <v>0</v>
      </c>
      <c r="P32" s="120">
        <f>O32*K32</f>
        <v>0</v>
      </c>
      <c r="Q32" s="44"/>
    </row>
    <row r="33" spans="2:17" ht="18" customHeight="1" outlineLevel="2" x14ac:dyDescent="0.25">
      <c r="B33" s="60" t="s">
        <v>149</v>
      </c>
      <c r="C33" s="60" t="s">
        <v>150</v>
      </c>
      <c r="D33" s="60" t="s">
        <v>121</v>
      </c>
      <c r="E33" s="60" t="s">
        <v>151</v>
      </c>
      <c r="F33" s="118" t="s">
        <v>153</v>
      </c>
      <c r="G33" s="60" t="s">
        <v>124</v>
      </c>
      <c r="H33" s="119">
        <f>+H22</f>
        <v>0.2</v>
      </c>
      <c r="I33" s="60">
        <f>220*H33</f>
        <v>44</v>
      </c>
      <c r="J33" s="119">
        <f>$P$4</f>
        <v>12</v>
      </c>
      <c r="K33" s="119">
        <f>H33*J33</f>
        <v>2.4000000000000004</v>
      </c>
      <c r="L33" s="120">
        <v>3227.78</v>
      </c>
      <c r="M33" s="121"/>
      <c r="N33" s="64">
        <f>(L33-M33)/L33</f>
        <v>1</v>
      </c>
      <c r="O33" s="120">
        <f t="shared" si="7"/>
        <v>0</v>
      </c>
      <c r="P33" s="120">
        <f>O33*K33</f>
        <v>0</v>
      </c>
      <c r="Q33" s="44"/>
    </row>
    <row r="34" spans="2:17" ht="15.75" customHeight="1" outlineLevel="2" x14ac:dyDescent="0.25">
      <c r="B34" s="60" t="s">
        <v>154</v>
      </c>
      <c r="C34" s="75" t="s">
        <v>144</v>
      </c>
      <c r="D34" s="75" t="s">
        <v>121</v>
      </c>
      <c r="E34" s="70" t="s">
        <v>155</v>
      </c>
      <c r="F34" s="70" t="s">
        <v>156</v>
      </c>
      <c r="G34" s="75" t="s">
        <v>124</v>
      </c>
      <c r="H34" s="124">
        <f>H22</f>
        <v>0.2</v>
      </c>
      <c r="I34" s="75">
        <f>+H34*220</f>
        <v>44</v>
      </c>
      <c r="J34" s="119">
        <v>5</v>
      </c>
      <c r="K34" s="124">
        <f>H34*J34</f>
        <v>1</v>
      </c>
      <c r="L34" s="125">
        <v>1783.55</v>
      </c>
      <c r="M34" s="121"/>
      <c r="N34" s="64">
        <f>(L34-M34)/L34</f>
        <v>1</v>
      </c>
      <c r="O34" s="125">
        <f t="shared" si="7"/>
        <v>0</v>
      </c>
      <c r="P34" s="125">
        <f>+O34*K34</f>
        <v>0</v>
      </c>
      <c r="Q34" s="44"/>
    </row>
    <row r="35" spans="2:17" ht="6.75" customHeight="1" outlineLevel="2" x14ac:dyDescent="0.25">
      <c r="J35" s="42"/>
      <c r="K35" s="103"/>
      <c r="N35" s="123"/>
      <c r="O35" s="93"/>
    </row>
    <row r="36" spans="2:17" ht="21.75" customHeight="1" outlineLevel="1" x14ac:dyDescent="0.25">
      <c r="B36" s="115">
        <v>5</v>
      </c>
      <c r="C36" s="225" t="s">
        <v>157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/>
      <c r="P36" s="116">
        <f>SUM(P37)</f>
        <v>0</v>
      </c>
    </row>
    <row r="37" spans="2:17" ht="18.75" customHeight="1" outlineLevel="2" x14ac:dyDescent="0.25">
      <c r="B37" s="60" t="s">
        <v>158</v>
      </c>
      <c r="C37" s="60" t="s">
        <v>144</v>
      </c>
      <c r="D37" s="60" t="s">
        <v>144</v>
      </c>
      <c r="E37" s="228" t="s">
        <v>159</v>
      </c>
      <c r="F37" s="229"/>
      <c r="G37" s="229"/>
      <c r="H37" s="229"/>
      <c r="I37" s="229"/>
      <c r="J37" s="229"/>
      <c r="K37" s="229"/>
      <c r="L37" s="229"/>
      <c r="M37" s="229"/>
      <c r="N37" s="230"/>
      <c r="O37" s="118">
        <v>0.12</v>
      </c>
      <c r="P37" s="120">
        <f>+O37*(P31+P25+P28+P12)</f>
        <v>0</v>
      </c>
      <c r="Q37" s="44"/>
    </row>
    <row r="38" spans="2:17" ht="6.75" customHeight="1" outlineLevel="2" x14ac:dyDescent="0.25">
      <c r="J38" s="42"/>
      <c r="K38" s="103"/>
      <c r="N38" s="123"/>
      <c r="O38" s="93"/>
    </row>
    <row r="39" spans="2:17" ht="21.75" customHeight="1" outlineLevel="1" x14ac:dyDescent="0.25">
      <c r="B39" s="115">
        <v>6</v>
      </c>
      <c r="C39" s="225" t="s">
        <v>160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7"/>
      <c r="P39" s="116">
        <f>SUM(P40)</f>
        <v>0</v>
      </c>
    </row>
    <row r="40" spans="2:17" ht="18" customHeight="1" outlineLevel="2" x14ac:dyDescent="0.25">
      <c r="B40" s="60" t="s">
        <v>161</v>
      </c>
      <c r="C40" s="60" t="s">
        <v>144</v>
      </c>
      <c r="D40" s="60" t="s">
        <v>144</v>
      </c>
      <c r="E40" s="228" t="s">
        <v>162</v>
      </c>
      <c r="F40" s="229"/>
      <c r="G40" s="229"/>
      <c r="H40" s="229"/>
      <c r="I40" s="229"/>
      <c r="J40" s="229"/>
      <c r="K40" s="229"/>
      <c r="L40" s="229"/>
      <c r="M40" s="229"/>
      <c r="N40" s="230"/>
      <c r="O40" s="118">
        <v>0.16619999999999999</v>
      </c>
      <c r="P40" s="120">
        <f>+O37*(P31+P25+P28+P12+P36)</f>
        <v>0</v>
      </c>
    </row>
    <row r="41" spans="2:17" outlineLevel="2" x14ac:dyDescent="0.25">
      <c r="J41" s="42"/>
      <c r="K41" s="103"/>
      <c r="N41" s="123"/>
      <c r="O41" s="93"/>
    </row>
    <row r="42" spans="2:17" outlineLevel="2" x14ac:dyDescent="0.25">
      <c r="J42" s="42"/>
      <c r="K42" s="103"/>
      <c r="N42" s="123"/>
      <c r="O42" s="93"/>
    </row>
    <row r="44" spans="2:17" x14ac:dyDescent="0.25">
      <c r="E44" s="40"/>
      <c r="F44" s="218"/>
      <c r="G44" s="218"/>
      <c r="H44" s="218"/>
      <c r="I44" s="218"/>
      <c r="J44" s="218"/>
      <c r="K44" s="218"/>
      <c r="L44" s="218"/>
      <c r="N44" s="126"/>
      <c r="O44" s="44"/>
      <c r="P44" s="127"/>
    </row>
    <row r="45" spans="2:17" x14ac:dyDescent="0.25">
      <c r="E45" s="44"/>
      <c r="F45" s="219" t="s">
        <v>79</v>
      </c>
      <c r="G45" s="219"/>
      <c r="H45" s="219"/>
      <c r="I45" s="219"/>
      <c r="J45" s="219"/>
      <c r="K45" s="219"/>
      <c r="L45" s="219"/>
      <c r="N45" s="126"/>
      <c r="O45" s="44"/>
      <c r="P45" s="127"/>
    </row>
    <row r="46" spans="2:17" s="85" customFormat="1" x14ac:dyDescent="0.25">
      <c r="B46" s="128"/>
      <c r="C46" s="128"/>
      <c r="D46" s="128"/>
      <c r="E46" s="128"/>
      <c r="G46" s="128"/>
      <c r="H46" s="129"/>
      <c r="I46" s="128"/>
      <c r="J46" s="130"/>
      <c r="K46" s="131"/>
      <c r="L46" s="130"/>
      <c r="M46" s="130"/>
      <c r="N46" s="126"/>
      <c r="O46" s="44"/>
      <c r="P46" s="127"/>
      <c r="Q46" s="132"/>
    </row>
    <row r="48" spans="2:17" ht="22.5" customHeight="1" x14ac:dyDescent="0.25">
      <c r="B48" s="135" t="s">
        <v>163</v>
      </c>
      <c r="P48" s="136"/>
    </row>
  </sheetData>
  <mergeCells count="30">
    <mergeCell ref="G7:L7"/>
    <mergeCell ref="B1:P1"/>
    <mergeCell ref="B2:P2"/>
    <mergeCell ref="G4:L4"/>
    <mergeCell ref="G5:L5"/>
    <mergeCell ref="G6:L6"/>
    <mergeCell ref="P9:P10"/>
    <mergeCell ref="B9:B10"/>
    <mergeCell ref="C9:C10"/>
    <mergeCell ref="D9:D10"/>
    <mergeCell ref="E9:E10"/>
    <mergeCell ref="F9:F10"/>
    <mergeCell ref="G9:G10"/>
    <mergeCell ref="H9:K9"/>
    <mergeCell ref="L9:L10"/>
    <mergeCell ref="M9:M10"/>
    <mergeCell ref="N9:N10"/>
    <mergeCell ref="O9:O10"/>
    <mergeCell ref="F45:L45"/>
    <mergeCell ref="C12:O12"/>
    <mergeCell ref="C25:O25"/>
    <mergeCell ref="E26:N26"/>
    <mergeCell ref="C28:O28"/>
    <mergeCell ref="E29:N29"/>
    <mergeCell ref="C31:O31"/>
    <mergeCell ref="C36:O36"/>
    <mergeCell ref="E37:N37"/>
    <mergeCell ref="C39:O39"/>
    <mergeCell ref="E40:N40"/>
    <mergeCell ref="F44:L44"/>
  </mergeCells>
  <conditionalFormatting sqref="N41:N46">
    <cfRule type="cellIs" dxfId="19" priority="3" operator="lessThan">
      <formula>0</formula>
    </cfRule>
  </conditionalFormatting>
  <conditionalFormatting sqref="N1:N47 N49:N1048576">
    <cfRule type="cellIs" dxfId="18" priority="2" operator="lessThan">
      <formula>0</formula>
    </cfRule>
  </conditionalFormatting>
  <conditionalFormatting sqref="N48">
    <cfRule type="cellIs" dxfId="17" priority="1" operator="lessThan">
      <formula>0</formula>
    </cfRule>
  </conditionalFormatting>
  <printOptions horizontalCentered="1"/>
  <pageMargins left="0.25" right="0.25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RESUMO</vt:lpstr>
      <vt:lpstr>PLAN. PREÇOS_AMÉRICAS</vt:lpstr>
      <vt:lpstr>CRONOG._AMÉRICAS</vt:lpstr>
      <vt:lpstr>COMPOSIÇÃO_AMÉRICAS</vt:lpstr>
      <vt:lpstr>COMP. REF._AMÉRICAS</vt:lpstr>
      <vt:lpstr>PREÇOS REF._AMÉRICAS</vt:lpstr>
      <vt:lpstr>PLAN. PREÇOS_TORRES</vt:lpstr>
      <vt:lpstr>CRONOG._TORRES</vt:lpstr>
      <vt:lpstr>COMPOSIÇÃO_TORRES</vt:lpstr>
      <vt:lpstr>COMP. REF._TORRES</vt:lpstr>
      <vt:lpstr>PREÇOS REF._TORRES</vt:lpstr>
      <vt:lpstr>ENSAIOS</vt:lpstr>
      <vt:lpstr>'COMP. REF._AMÉRICAS'!Area_de_impressao</vt:lpstr>
      <vt:lpstr>'COMP. REF._TORRES'!Area_de_impressao</vt:lpstr>
      <vt:lpstr>COMPOSIÇÃO_AMÉRICAS!Area_de_impressao</vt:lpstr>
      <vt:lpstr>COMPOSIÇÃO_TORRES!Area_de_impressao</vt:lpstr>
      <vt:lpstr>CRONOG._AMÉRICAS!Area_de_impressao</vt:lpstr>
      <vt:lpstr>CRONOG._TORRES!Area_de_impressao</vt:lpstr>
      <vt:lpstr>ENSAIOS!Area_de_impressao</vt:lpstr>
      <vt:lpstr>'PLAN. PREÇOS_AMÉRICAS'!Area_de_impressao</vt:lpstr>
      <vt:lpstr>'PLAN. PREÇOS_TORRES'!Area_de_impressao</vt:lpstr>
      <vt:lpstr>'PREÇOS REF._AMÉRICAS'!Area_de_impressao</vt:lpstr>
      <vt:lpstr>'PREÇOS REF._TORRES'!Area_de_impressao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Pimentel dos Santos</dc:creator>
  <cp:lastModifiedBy>Jaqueline Pimentel dos Santos</cp:lastModifiedBy>
  <dcterms:created xsi:type="dcterms:W3CDTF">2019-12-19T13:42:18Z</dcterms:created>
  <dcterms:modified xsi:type="dcterms:W3CDTF">2019-12-19T17:41:57Z</dcterms:modified>
</cp:coreProperties>
</file>