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EstaPasta_de_trabalho" defaultThemeVersion="124226"/>
  <bookViews>
    <workbookView xWindow="-30" yWindow="120" windowWidth="11610" windowHeight="9480" tabRatio="695"/>
  </bookViews>
  <sheets>
    <sheet name="Cronograma" sheetId="30" r:id="rId1"/>
    <sheet name="Resumo-Proposta de preço" sheetId="29" r:id="rId2"/>
    <sheet name="Orçamento-Projeto FINANC." sheetId="4" r:id="rId3"/>
    <sheet name="Orçamento-Projeto NFINANC" sheetId="5" r:id="rId4"/>
    <sheet name="DER_JUN_2018SD" sheetId="14" state="hidden" r:id="rId5"/>
    <sheet name="Plan1" sheetId="10" state="hidden" r:id="rId6"/>
    <sheet name="600000 (2)" sheetId="11" state="hidden" r:id="rId7"/>
    <sheet name="bloco de concreto" sheetId="12" state="hidden" r:id="rId8"/>
    <sheet name="Plan4" sheetId="13" state="hidden" r:id="rId9"/>
    <sheet name="512000" sheetId="7" state="hidden" r:id="rId10"/>
    <sheet name="600000" sheetId="8" state="hidden" r:id="rId11"/>
    <sheet name="DER_JUN_2018EQUIP" sheetId="15" state="hidden" r:id="rId12"/>
    <sheet name="GERENCIAMENTO LOCAL" sheetId="16" state="hidden" r:id="rId13"/>
    <sheet name="Orçamento-Projeto NFINANC (2)" sheetId="28" state="hidden" r:id="rId14"/>
    <sheet name="orçamento ordem alfabetica" sheetId="27" state="hidden" r:id="rId15"/>
    <sheet name="orçamento ordem com codigo" sheetId="26" state="hidden" r:id="rId16"/>
    <sheet name="Plan5 (2)" sheetId="22" state="hidden" r:id="rId17"/>
    <sheet name="Plan5" sheetId="21" state="hidden" r:id="rId18"/>
    <sheet name="Plan5 (3)" sheetId="25" state="hidden" r:id="rId19"/>
  </sheets>
  <definedNames>
    <definedName name="_xlnm._FilterDatabase" localSheetId="0" hidden="1">Cronograma!$C$15:$E$15</definedName>
    <definedName name="_xlnm._FilterDatabase" localSheetId="15" hidden="1">'orçamento ordem com codigo'!$L$1:$L$299</definedName>
    <definedName name="_xlnm._FilterDatabase" localSheetId="2" hidden="1">'Orçamento-Projeto FINANC.'!$K$12:$L$12</definedName>
    <definedName name="_xlnm._FilterDatabase" localSheetId="3" hidden="1">'Orçamento-Projeto NFINANC'!$K$12:$L$12</definedName>
    <definedName name="_xlnm._FilterDatabase" localSheetId="13" hidden="1">'Orçamento-Projeto NFINANC (2)'!$K$9:$L$9</definedName>
    <definedName name="_xlnm._FilterDatabase" localSheetId="1" hidden="1">'Resumo-Proposta de preço'!$C$15:$E$15</definedName>
    <definedName name="_xlnm.Print_Area" localSheetId="9">'512000'!$A$1:$K$32</definedName>
    <definedName name="_xlnm.Print_Area" localSheetId="0">Cronograma!$B$2:$L$50</definedName>
    <definedName name="_xlnm.Print_Area" localSheetId="2">'Orçamento-Projeto FINANC.'!$A$1:$O$323</definedName>
    <definedName name="_xlnm.Print_Area" localSheetId="3">'Orçamento-Projeto NFINANC'!$A$1:$O$102</definedName>
    <definedName name="_xlnm.Print_Area" localSheetId="13">'Orçamento-Projeto NFINANC (2)'!$A$1:$M$91</definedName>
    <definedName name="_xlnm.Print_Area" localSheetId="5">Plan1!$A$1:$I$14</definedName>
    <definedName name="_xlnm.Print_Area" localSheetId="1">'Resumo-Proposta de preço'!$B$2:$L$50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4" i="30" l="1"/>
  <c r="L44" i="30" s="1"/>
  <c r="H42" i="30"/>
  <c r="G42" i="30"/>
  <c r="E42" i="30"/>
  <c r="J42" i="30" s="1"/>
  <c r="I41" i="30"/>
  <c r="G41" i="30"/>
  <c r="G40" i="30" s="1"/>
  <c r="E40" i="30"/>
  <c r="H40" i="30" s="1"/>
  <c r="L38" i="30"/>
  <c r="I38" i="30"/>
  <c r="H38" i="30"/>
  <c r="G38" i="30"/>
  <c r="E38" i="30"/>
  <c r="J38" i="30" s="1"/>
  <c r="L36" i="30"/>
  <c r="K36" i="30"/>
  <c r="J36" i="30"/>
  <c r="I36" i="30"/>
  <c r="H36" i="30"/>
  <c r="G36" i="30"/>
  <c r="C35" i="30"/>
  <c r="E33" i="30"/>
  <c r="K33" i="30" s="1"/>
  <c r="C33" i="30"/>
  <c r="J32" i="30"/>
  <c r="L32" i="30" s="1"/>
  <c r="E31" i="30"/>
  <c r="H31" i="30" s="1"/>
  <c r="C31" i="30"/>
  <c r="L29" i="30"/>
  <c r="E29" i="30"/>
  <c r="K29" i="30" s="1"/>
  <c r="C29" i="30"/>
  <c r="E27" i="30"/>
  <c r="G27" i="30" s="1"/>
  <c r="C27" i="30"/>
  <c r="L25" i="30"/>
  <c r="I25" i="30"/>
  <c r="E25" i="30"/>
  <c r="K25" i="30" s="1"/>
  <c r="C25" i="30"/>
  <c r="E23" i="30"/>
  <c r="G23" i="30" s="1"/>
  <c r="C23" i="30"/>
  <c r="L21" i="30"/>
  <c r="I21" i="30"/>
  <c r="H21" i="30"/>
  <c r="E21" i="30"/>
  <c r="K21" i="30" s="1"/>
  <c r="C21" i="30"/>
  <c r="E19" i="30"/>
  <c r="K19" i="30" s="1"/>
  <c r="C19" i="30"/>
  <c r="E17" i="30"/>
  <c r="J17" i="30" s="1"/>
  <c r="C17" i="30"/>
  <c r="E15" i="30"/>
  <c r="L15" i="30" s="1"/>
  <c r="C15" i="30"/>
  <c r="K38" i="30" l="1"/>
  <c r="I40" i="30"/>
  <c r="I42" i="30"/>
  <c r="M38" i="30"/>
  <c r="K42" i="30"/>
  <c r="L42" i="30"/>
  <c r="H17" i="30"/>
  <c r="I17" i="30"/>
  <c r="H29" i="30"/>
  <c r="L17" i="30"/>
  <c r="H25" i="30"/>
  <c r="I29" i="30"/>
  <c r="L31" i="30"/>
  <c r="M42" i="30"/>
  <c r="M29" i="30"/>
  <c r="J23" i="30"/>
  <c r="J40" i="30"/>
  <c r="J44" i="30"/>
  <c r="G15" i="30"/>
  <c r="G19" i="30"/>
  <c r="K23" i="30"/>
  <c r="K27" i="30"/>
  <c r="K31" i="30"/>
  <c r="G33" i="30"/>
  <c r="E37" i="30"/>
  <c r="K40" i="30"/>
  <c r="G44" i="30"/>
  <c r="K44" i="30"/>
  <c r="H15" i="30"/>
  <c r="H19" i="30"/>
  <c r="L19" i="30"/>
  <c r="J21" i="30"/>
  <c r="M21" i="30" s="1"/>
  <c r="H23" i="30"/>
  <c r="L23" i="30"/>
  <c r="J25" i="30"/>
  <c r="M25" i="30" s="1"/>
  <c r="H27" i="30"/>
  <c r="L27" i="30"/>
  <c r="J29" i="30"/>
  <c r="H33" i="30"/>
  <c r="L33" i="30"/>
  <c r="L40" i="30"/>
  <c r="I15" i="30"/>
  <c r="G17" i="30"/>
  <c r="K17" i="30"/>
  <c r="I19" i="30"/>
  <c r="G21" i="30"/>
  <c r="I23" i="30"/>
  <c r="G25" i="30"/>
  <c r="I27" i="30"/>
  <c r="G29" i="30"/>
  <c r="I31" i="30"/>
  <c r="I33" i="30"/>
  <c r="I44" i="30"/>
  <c r="J15" i="30"/>
  <c r="J19" i="30"/>
  <c r="J27" i="30"/>
  <c r="J31" i="30"/>
  <c r="J33" i="30"/>
  <c r="K15" i="30"/>
  <c r="G31" i="30"/>
  <c r="H44" i="30"/>
  <c r="J32" i="29"/>
  <c r="L32" i="29" s="1"/>
  <c r="H36" i="29"/>
  <c r="I36" i="29"/>
  <c r="J36" i="29"/>
  <c r="K36" i="29"/>
  <c r="L36" i="29"/>
  <c r="G36" i="29"/>
  <c r="I41" i="29"/>
  <c r="G41" i="29"/>
  <c r="M40" i="30" l="1"/>
  <c r="M31" i="30"/>
  <c r="M15" i="30"/>
  <c r="M17" i="30"/>
  <c r="M33" i="30"/>
  <c r="M27" i="30"/>
  <c r="M19" i="30"/>
  <c r="M23" i="30"/>
  <c r="M44" i="30"/>
  <c r="O62" i="5"/>
  <c r="N61" i="4"/>
  <c r="N67" i="4"/>
  <c r="N77" i="4"/>
  <c r="N88" i="4"/>
  <c r="N116" i="4"/>
  <c r="N117" i="4"/>
  <c r="N118" i="4"/>
  <c r="N143" i="4"/>
  <c r="N144" i="4"/>
  <c r="N172" i="4"/>
  <c r="N173" i="4"/>
  <c r="N200" i="4"/>
  <c r="N201" i="4"/>
  <c r="N225" i="4"/>
  <c r="N226" i="4"/>
  <c r="N250" i="4"/>
  <c r="N311" i="4"/>
  <c r="N312" i="4"/>
  <c r="N313" i="4"/>
  <c r="N64" i="5"/>
  <c r="N80" i="5"/>
  <c r="O64" i="5" l="1"/>
  <c r="O80" i="5"/>
  <c r="O61" i="4"/>
  <c r="O67" i="4"/>
  <c r="O77" i="4"/>
  <c r="O116" i="4"/>
  <c r="O117" i="4"/>
  <c r="O143" i="4"/>
  <c r="O172" i="4"/>
  <c r="O200" i="4"/>
  <c r="O225" i="4"/>
  <c r="O250" i="4"/>
  <c r="O311" i="4"/>
  <c r="O312" i="4"/>
  <c r="O313" i="4"/>
  <c r="C35" i="29"/>
  <c r="C33" i="29"/>
  <c r="C31" i="29"/>
  <c r="C29" i="29"/>
  <c r="C27" i="29"/>
  <c r="C25" i="29"/>
  <c r="C23" i="29"/>
  <c r="C21" i="29"/>
  <c r="C19" i="29"/>
  <c r="C17" i="29"/>
  <c r="C15" i="29"/>
  <c r="E63" i="5" l="1"/>
  <c r="K90" i="5" l="1"/>
  <c r="K91" i="5"/>
  <c r="K92" i="5"/>
  <c r="K89" i="5"/>
  <c r="K83" i="5"/>
  <c r="N83" i="5" s="1"/>
  <c r="K77" i="5"/>
  <c r="K73" i="5"/>
  <c r="K75" i="5"/>
  <c r="K71" i="5"/>
  <c r="K70" i="5"/>
  <c r="K68" i="5"/>
  <c r="K67" i="5"/>
  <c r="K62" i="5"/>
  <c r="K63" i="5"/>
  <c r="L63" i="5" s="1"/>
  <c r="O63" i="5" s="1"/>
  <c r="N63" i="5" s="1"/>
  <c r="L16" i="5" l="1"/>
  <c r="O16" i="5" s="1"/>
  <c r="L17" i="5"/>
  <c r="O17" i="5" s="1"/>
  <c r="N17" i="5" s="1"/>
  <c r="L18" i="5"/>
  <c r="O18" i="5" s="1"/>
  <c r="N18" i="5" s="1"/>
  <c r="N16" i="5" l="1"/>
  <c r="E64" i="4"/>
  <c r="I85" i="4" l="1"/>
  <c r="E63" i="4" l="1"/>
  <c r="L2" i="26" l="1"/>
  <c r="L3" i="26"/>
  <c r="L4" i="26"/>
  <c r="L5" i="26"/>
  <c r="L6" i="26"/>
  <c r="L7" i="26"/>
  <c r="L8" i="26"/>
  <c r="L9" i="26"/>
  <c r="L10" i="26"/>
  <c r="L11" i="26"/>
  <c r="L13" i="26"/>
  <c r="L14" i="26"/>
  <c r="L15" i="26"/>
  <c r="L16" i="26"/>
  <c r="L18" i="26"/>
  <c r="L19" i="26"/>
  <c r="L20" i="26"/>
  <c r="L21" i="26"/>
  <c r="L22" i="26"/>
  <c r="L23" i="26"/>
  <c r="L24" i="26"/>
  <c r="L25" i="26"/>
  <c r="L26" i="26"/>
  <c r="L28" i="26"/>
  <c r="L29" i="26"/>
  <c r="L30" i="26"/>
  <c r="L33" i="26"/>
  <c r="L34" i="26"/>
  <c r="L35" i="26"/>
  <c r="L36" i="26"/>
  <c r="L37" i="26"/>
  <c r="L38" i="26"/>
  <c r="L39" i="26"/>
  <c r="L40" i="26"/>
  <c r="L41" i="26"/>
  <c r="L42" i="26"/>
  <c r="L43" i="26"/>
  <c r="L44" i="26"/>
  <c r="L45" i="26"/>
  <c r="L46" i="26"/>
  <c r="L47" i="26"/>
  <c r="L48" i="26"/>
  <c r="L50" i="26"/>
  <c r="L51" i="26"/>
  <c r="L52" i="26"/>
  <c r="L53" i="26"/>
  <c r="L54" i="26"/>
  <c r="L56" i="26"/>
  <c r="L57" i="26"/>
  <c r="L58" i="26"/>
  <c r="L59" i="26"/>
  <c r="L60" i="26"/>
  <c r="L61" i="26"/>
  <c r="L62" i="26"/>
  <c r="L63" i="26"/>
  <c r="L64" i="26"/>
  <c r="L66" i="26"/>
  <c r="L67" i="26"/>
  <c r="L68" i="26"/>
  <c r="L69" i="26"/>
  <c r="L70" i="26"/>
  <c r="L71" i="26"/>
  <c r="L72" i="26"/>
  <c r="L73" i="26"/>
  <c r="L75" i="26"/>
  <c r="L76" i="26"/>
  <c r="L77" i="26"/>
  <c r="L78" i="26"/>
  <c r="L79" i="26"/>
  <c r="L80" i="26"/>
  <c r="L81" i="26"/>
  <c r="L82" i="26"/>
  <c r="L83" i="26"/>
  <c r="L84" i="26"/>
  <c r="L85" i="26"/>
  <c r="L86" i="26"/>
  <c r="L87" i="26"/>
  <c r="L89" i="26"/>
  <c r="L90" i="26"/>
  <c r="L91" i="26"/>
  <c r="L92" i="26"/>
  <c r="L93" i="26"/>
  <c r="L94" i="26"/>
  <c r="L95" i="26"/>
  <c r="L96" i="26"/>
  <c r="L97" i="26"/>
  <c r="L98" i="26"/>
  <c r="L99" i="26"/>
  <c r="L100" i="26"/>
  <c r="L101" i="26"/>
  <c r="L102" i="26"/>
  <c r="L103" i="26"/>
  <c r="L106" i="26"/>
  <c r="L107" i="26"/>
  <c r="L108" i="26"/>
  <c r="L109" i="26"/>
  <c r="L110" i="26"/>
  <c r="L111" i="26"/>
  <c r="L112" i="26"/>
  <c r="L113" i="26"/>
  <c r="L114" i="26"/>
  <c r="L115" i="26"/>
  <c r="L117" i="26"/>
  <c r="L118" i="26"/>
  <c r="L119" i="26"/>
  <c r="L120" i="26"/>
  <c r="L121" i="26"/>
  <c r="L122" i="26"/>
  <c r="L123" i="26"/>
  <c r="L124" i="26"/>
  <c r="L125" i="26"/>
  <c r="L126" i="26"/>
  <c r="L127" i="26"/>
  <c r="L128" i="26"/>
  <c r="L129" i="26"/>
  <c r="L130" i="26"/>
  <c r="L132" i="26"/>
  <c r="L133" i="26"/>
  <c r="L134" i="26"/>
  <c r="L135" i="26"/>
  <c r="L136" i="26"/>
  <c r="L137" i="26"/>
  <c r="L138" i="26"/>
  <c r="L139" i="26"/>
  <c r="L140" i="26"/>
  <c r="L141" i="26"/>
  <c r="L143" i="26"/>
  <c r="L144" i="26"/>
  <c r="L145" i="26"/>
  <c r="L146" i="26"/>
  <c r="L147" i="26"/>
  <c r="L148" i="26"/>
  <c r="L149" i="26"/>
  <c r="L150" i="26"/>
  <c r="L151" i="26"/>
  <c r="L152" i="26"/>
  <c r="L153" i="26"/>
  <c r="L154" i="26"/>
  <c r="L155" i="26"/>
  <c r="L156" i="26"/>
  <c r="L157" i="26"/>
  <c r="L158" i="26"/>
  <c r="L159" i="26"/>
  <c r="L161" i="26"/>
  <c r="L162" i="26"/>
  <c r="L163" i="26"/>
  <c r="L164" i="26"/>
  <c r="L165" i="26"/>
  <c r="L166" i="26"/>
  <c r="L167" i="26"/>
  <c r="L168" i="26"/>
  <c r="L169" i="26"/>
  <c r="L170" i="26"/>
  <c r="L172" i="26"/>
  <c r="L173" i="26"/>
  <c r="L174" i="26"/>
  <c r="L175" i="26"/>
  <c r="L176" i="26"/>
  <c r="L177" i="26"/>
  <c r="L178" i="26"/>
  <c r="L179" i="26"/>
  <c r="L180" i="26"/>
  <c r="L181" i="26"/>
  <c r="L182" i="26"/>
  <c r="L183" i="26"/>
  <c r="L184" i="26"/>
  <c r="L185" i="26"/>
  <c r="L186" i="26"/>
  <c r="L187" i="26"/>
  <c r="L189" i="26"/>
  <c r="L190" i="26"/>
  <c r="L191" i="26"/>
  <c r="L192" i="26"/>
  <c r="L193" i="26"/>
  <c r="L194" i="26"/>
  <c r="L195" i="26"/>
  <c r="L196" i="26"/>
  <c r="L197" i="26"/>
  <c r="L199" i="26"/>
  <c r="L200" i="26"/>
  <c r="L201" i="26"/>
  <c r="L202" i="26"/>
  <c r="L203" i="26"/>
  <c r="L204" i="26"/>
  <c r="L205" i="26"/>
  <c r="L206" i="26"/>
  <c r="L207" i="26"/>
  <c r="L208" i="26"/>
  <c r="L209" i="26"/>
  <c r="L210" i="26"/>
  <c r="L211" i="26"/>
  <c r="L212" i="26"/>
  <c r="L214" i="26"/>
  <c r="L215" i="26"/>
  <c r="L216" i="26"/>
  <c r="L217" i="26"/>
  <c r="L218" i="26"/>
  <c r="L219" i="26"/>
  <c r="L220" i="26"/>
  <c r="L221" i="26"/>
  <c r="L222" i="26"/>
  <c r="L224" i="26"/>
  <c r="L225" i="26"/>
  <c r="L226" i="26"/>
  <c r="L227" i="26"/>
  <c r="L228" i="26"/>
  <c r="L229" i="26"/>
  <c r="L230" i="26"/>
  <c r="L231" i="26"/>
  <c r="L232" i="26"/>
  <c r="L233" i="26"/>
  <c r="L234" i="26"/>
  <c r="L235" i="26"/>
  <c r="L236" i="26"/>
  <c r="L237" i="26"/>
  <c r="L239" i="26"/>
  <c r="L240" i="26"/>
  <c r="L241" i="26"/>
  <c r="L242" i="26"/>
  <c r="L243" i="26"/>
  <c r="L244" i="26"/>
  <c r="L246" i="26"/>
  <c r="L247" i="26"/>
  <c r="L248" i="26"/>
  <c r="L249" i="26"/>
  <c r="L250" i="26"/>
  <c r="L251" i="26"/>
  <c r="L253" i="26"/>
  <c r="L254" i="26"/>
  <c r="L255" i="26"/>
  <c r="L256" i="26"/>
  <c r="L257" i="26"/>
  <c r="L258" i="26"/>
  <c r="L259" i="26"/>
  <c r="L260" i="26"/>
  <c r="L261" i="26"/>
  <c r="L262" i="26"/>
  <c r="L263" i="26"/>
  <c r="L264" i="26"/>
  <c r="L266" i="26"/>
  <c r="L267" i="26"/>
  <c r="L268" i="26"/>
  <c r="L269" i="26"/>
  <c r="L270" i="26"/>
  <c r="L271" i="26"/>
  <c r="L272" i="26"/>
  <c r="L273" i="26"/>
  <c r="L274" i="26"/>
  <c r="L275" i="26"/>
  <c r="L276" i="26"/>
  <c r="L277" i="26"/>
  <c r="L278" i="26"/>
  <c r="L279" i="26"/>
  <c r="L280" i="26"/>
  <c r="L281" i="26"/>
  <c r="L282" i="26"/>
  <c r="L283" i="26"/>
  <c r="L284" i="26"/>
  <c r="L285" i="26"/>
  <c r="L286" i="26"/>
  <c r="L287" i="26"/>
  <c r="L288" i="26"/>
  <c r="L289" i="26"/>
  <c r="L290" i="26"/>
  <c r="L291" i="26"/>
  <c r="L293" i="26"/>
  <c r="L294" i="26"/>
  <c r="L295" i="26"/>
  <c r="L296" i="26"/>
  <c r="L297" i="26"/>
  <c r="L298" i="26"/>
  <c r="L299" i="26"/>
  <c r="L1" i="26"/>
  <c r="A2" i="27"/>
  <c r="A3" i="27" s="1"/>
  <c r="A4" i="27" s="1"/>
  <c r="A5" i="27" s="1"/>
  <c r="A6" i="27" s="1"/>
  <c r="A7" i="27" s="1"/>
  <c r="A8" i="27" s="1"/>
  <c r="A9" i="27" s="1"/>
  <c r="A10" i="27" s="1"/>
  <c r="A11" i="27" s="1"/>
  <c r="A12" i="27" s="1"/>
  <c r="A13" i="27" s="1"/>
  <c r="A14" i="27" s="1"/>
  <c r="A15" i="27" s="1"/>
  <c r="A16" i="27" s="1"/>
  <c r="A17" i="27" s="1"/>
  <c r="A18" i="27" s="1"/>
  <c r="A19" i="27" s="1"/>
  <c r="A20" i="27" s="1"/>
  <c r="A21" i="27" s="1"/>
  <c r="A22" i="27" s="1"/>
  <c r="A23" i="27" s="1"/>
  <c r="A24" i="27" s="1"/>
  <c r="A25" i="27" s="1"/>
  <c r="A26" i="27" s="1"/>
  <c r="A27" i="27" s="1"/>
  <c r="A28" i="27" s="1"/>
  <c r="A29" i="27" s="1"/>
  <c r="A30" i="27" s="1"/>
  <c r="A31" i="27" s="1"/>
  <c r="A32" i="27" s="1"/>
  <c r="A33" i="27" s="1"/>
  <c r="A34" i="27" s="1"/>
  <c r="A35" i="27" s="1"/>
  <c r="A36" i="27" s="1"/>
  <c r="A37" i="27" s="1"/>
  <c r="A38" i="27" s="1"/>
  <c r="A39" i="27" s="1"/>
  <c r="A40" i="27" s="1"/>
  <c r="A41" i="27" s="1"/>
  <c r="A42" i="27" s="1"/>
  <c r="A43" i="27" s="1"/>
  <c r="A44" i="27" s="1"/>
  <c r="A45" i="27" s="1"/>
  <c r="A46" i="27" s="1"/>
  <c r="A47" i="27" s="1"/>
  <c r="A48" i="27" s="1"/>
  <c r="A49" i="27" s="1"/>
  <c r="A50" i="27" s="1"/>
  <c r="A51" i="27" s="1"/>
  <c r="A52" i="27" s="1"/>
  <c r="A53" i="27" s="1"/>
  <c r="A54" i="27" s="1"/>
  <c r="A55" i="27" s="1"/>
  <c r="A56" i="27" s="1"/>
  <c r="A57" i="27" s="1"/>
  <c r="A58" i="27" s="1"/>
  <c r="A59" i="27" s="1"/>
  <c r="A60" i="27" s="1"/>
  <c r="A61" i="27" s="1"/>
  <c r="A62" i="27" s="1"/>
  <c r="A63" i="27" s="1"/>
  <c r="A64" i="27" s="1"/>
  <c r="A65" i="27" s="1"/>
  <c r="A66" i="27" s="1"/>
  <c r="A67" i="27" s="1"/>
  <c r="A68" i="27" s="1"/>
  <c r="A69" i="27" s="1"/>
  <c r="A70" i="27" s="1"/>
  <c r="A71" i="27" s="1"/>
  <c r="A72" i="27" s="1"/>
  <c r="A73" i="27" s="1"/>
  <c r="A74" i="27" s="1"/>
  <c r="A75" i="27" s="1"/>
  <c r="A76" i="27" s="1"/>
  <c r="A77" i="27" s="1"/>
  <c r="A78" i="27" s="1"/>
  <c r="A79" i="27" s="1"/>
  <c r="A80" i="27" s="1"/>
  <c r="A81" i="27" s="1"/>
  <c r="A82" i="27" s="1"/>
  <c r="A83" i="27" s="1"/>
  <c r="A84" i="27" s="1"/>
  <c r="A85" i="27" s="1"/>
  <c r="A86" i="27" s="1"/>
  <c r="A87" i="27" s="1"/>
  <c r="A88" i="27" s="1"/>
  <c r="A89" i="27" s="1"/>
  <c r="A90" i="27" s="1"/>
  <c r="A91" i="27" s="1"/>
  <c r="A92" i="27" s="1"/>
  <c r="A93" i="27" s="1"/>
  <c r="A94" i="27" s="1"/>
  <c r="A95" i="27" s="1"/>
  <c r="A96" i="27" s="1"/>
  <c r="A97" i="27" s="1"/>
  <c r="A98" i="27" s="1"/>
  <c r="A99" i="27" s="1"/>
  <c r="A100" i="27" s="1"/>
  <c r="A101" i="27" s="1"/>
  <c r="A102" i="27" s="1"/>
  <c r="A103" i="27" s="1"/>
  <c r="A104" i="27" s="1"/>
  <c r="A105" i="27" s="1"/>
  <c r="A106" i="27" s="1"/>
  <c r="A107" i="27" s="1"/>
  <c r="A108" i="27" s="1"/>
  <c r="A109" i="27" s="1"/>
  <c r="A110" i="27" s="1"/>
  <c r="A111" i="27" s="1"/>
  <c r="A112" i="27" s="1"/>
  <c r="A113" i="27" s="1"/>
  <c r="A114" i="27" s="1"/>
  <c r="A115" i="27" s="1"/>
  <c r="A116" i="27" s="1"/>
  <c r="A117" i="27" s="1"/>
  <c r="A118" i="27" s="1"/>
  <c r="A119" i="27" s="1"/>
  <c r="A120" i="27" s="1"/>
  <c r="A121" i="27" s="1"/>
  <c r="A122" i="27" s="1"/>
  <c r="A123" i="27" s="1"/>
  <c r="A124" i="27" s="1"/>
  <c r="A125" i="27" s="1"/>
  <c r="A126" i="27" s="1"/>
  <c r="A127" i="27" s="1"/>
  <c r="A128" i="27" s="1"/>
  <c r="A129" i="27" s="1"/>
  <c r="A130" i="27" s="1"/>
  <c r="A131" i="27" s="1"/>
  <c r="A132" i="27" s="1"/>
  <c r="A133" i="27" s="1"/>
  <c r="A134" i="27" s="1"/>
  <c r="A135" i="27" s="1"/>
  <c r="A136" i="27" s="1"/>
  <c r="A137" i="27" s="1"/>
  <c r="A138" i="27" s="1"/>
  <c r="A139" i="27" s="1"/>
  <c r="A140" i="27" s="1"/>
  <c r="A141" i="27" s="1"/>
  <c r="A142" i="27" s="1"/>
  <c r="A143" i="27" s="1"/>
  <c r="A144" i="27" s="1"/>
  <c r="A145" i="27" s="1"/>
  <c r="A146" i="27" s="1"/>
  <c r="A147" i="27" s="1"/>
  <c r="A148" i="27" s="1"/>
  <c r="A149" i="27" s="1"/>
  <c r="A150" i="27" s="1"/>
  <c r="A151" i="27" s="1"/>
  <c r="A152" i="27" s="1"/>
  <c r="A153" i="27" s="1"/>
  <c r="A154" i="27" s="1"/>
  <c r="A155" i="27" s="1"/>
  <c r="A156" i="27" s="1"/>
  <c r="A157" i="27" s="1"/>
  <c r="A158" i="27" s="1"/>
  <c r="A159" i="27" s="1"/>
  <c r="A160" i="27" s="1"/>
  <c r="A161" i="27" s="1"/>
  <c r="A162" i="27" s="1"/>
  <c r="A163" i="27" s="1"/>
  <c r="A164" i="27" s="1"/>
  <c r="A165" i="27" s="1"/>
  <c r="A166" i="27" s="1"/>
  <c r="A167" i="27" s="1"/>
  <c r="A168" i="27" s="1"/>
  <c r="A169" i="27" s="1"/>
  <c r="A170" i="27" s="1"/>
  <c r="A171" i="27" s="1"/>
  <c r="A172" i="27" s="1"/>
  <c r="A173" i="27" s="1"/>
  <c r="A174" i="27" s="1"/>
  <c r="A175" i="27" s="1"/>
  <c r="A176" i="27" s="1"/>
  <c r="A177" i="27" s="1"/>
  <c r="A178" i="27" s="1"/>
  <c r="A179" i="27" s="1"/>
  <c r="A180" i="27" s="1"/>
  <c r="A181" i="27" s="1"/>
  <c r="A182" i="27" s="1"/>
  <c r="A183" i="27" s="1"/>
  <c r="A184" i="27" s="1"/>
  <c r="A185" i="27" s="1"/>
  <c r="A186" i="27" s="1"/>
  <c r="A187" i="27" s="1"/>
  <c r="A188" i="27" s="1"/>
  <c r="A189" i="27" s="1"/>
  <c r="A190" i="27" s="1"/>
  <c r="A191" i="27" s="1"/>
  <c r="A192" i="27" s="1"/>
  <c r="A193" i="27" s="1"/>
  <c r="A194" i="27" s="1"/>
  <c r="A195" i="27" s="1"/>
  <c r="A196" i="27" s="1"/>
  <c r="A197" i="27" s="1"/>
  <c r="A198" i="27" s="1"/>
  <c r="A199" i="27" s="1"/>
  <c r="A200" i="27" s="1"/>
  <c r="A201" i="27" s="1"/>
  <c r="A202" i="27" s="1"/>
  <c r="A203" i="27" s="1"/>
  <c r="A204" i="27" s="1"/>
  <c r="A205" i="27" s="1"/>
  <c r="A206" i="27" s="1"/>
  <c r="A207" i="27" s="1"/>
  <c r="A208" i="27" s="1"/>
  <c r="A209" i="27" s="1"/>
  <c r="A210" i="27" s="1"/>
  <c r="A211" i="27" s="1"/>
  <c r="A212" i="27" s="1"/>
  <c r="A213" i="27" s="1"/>
  <c r="A214" i="27" s="1"/>
  <c r="A215" i="27" s="1"/>
  <c r="A216" i="27" s="1"/>
  <c r="A217" i="27" s="1"/>
  <c r="A218" i="27" s="1"/>
  <c r="A219" i="27" s="1"/>
  <c r="A220" i="27" s="1"/>
  <c r="A221" i="27" s="1"/>
  <c r="A222" i="27" s="1"/>
  <c r="A223" i="27" s="1"/>
  <c r="A224" i="27" s="1"/>
  <c r="A225" i="27" s="1"/>
  <c r="A226" i="27" s="1"/>
  <c r="A227" i="27" s="1"/>
  <c r="A228" i="27" s="1"/>
  <c r="A229" i="27" s="1"/>
  <c r="A230" i="27" s="1"/>
  <c r="A231" i="27" s="1"/>
  <c r="A232" i="27" s="1"/>
  <c r="A233" i="27" s="1"/>
  <c r="A234" i="27" s="1"/>
  <c r="A235" i="27" s="1"/>
  <c r="A236" i="27" s="1"/>
  <c r="A237" i="27" s="1"/>
  <c r="A238" i="27" s="1"/>
  <c r="A239" i="27" s="1"/>
  <c r="A240" i="27" s="1"/>
  <c r="A241" i="27" s="1"/>
  <c r="A242" i="27" s="1"/>
  <c r="A243" i="27" s="1"/>
  <c r="A244" i="27" s="1"/>
  <c r="A245" i="27" s="1"/>
  <c r="A246" i="27" s="1"/>
  <c r="A247" i="27" s="1"/>
  <c r="A248" i="27" s="1"/>
  <c r="A249" i="27" s="1"/>
  <c r="A250" i="27" s="1"/>
  <c r="A251" i="27" s="1"/>
  <c r="A252" i="27" s="1"/>
  <c r="A253" i="27" s="1"/>
  <c r="A254" i="27" s="1"/>
  <c r="A255" i="27" s="1"/>
  <c r="A256" i="27" s="1"/>
  <c r="A257" i="27" s="1"/>
  <c r="A258" i="27" s="1"/>
  <c r="A259" i="27" s="1"/>
  <c r="A260" i="27" s="1"/>
  <c r="A261" i="27" s="1"/>
  <c r="A262" i="27" s="1"/>
  <c r="A263" i="27" s="1"/>
  <c r="A264" i="27" s="1"/>
  <c r="A265" i="27" s="1"/>
  <c r="A266" i="27" s="1"/>
  <c r="A267" i="27" s="1"/>
  <c r="A268" i="27" s="1"/>
  <c r="A269" i="27" s="1"/>
  <c r="A270" i="27" s="1"/>
  <c r="A271" i="27" s="1"/>
  <c r="A272" i="27" s="1"/>
  <c r="A273" i="27" s="1"/>
  <c r="A274" i="27" s="1"/>
  <c r="A275" i="27" s="1"/>
  <c r="A276" i="27" s="1"/>
  <c r="A277" i="27" s="1"/>
  <c r="A278" i="27" s="1"/>
  <c r="A279" i="27" s="1"/>
  <c r="A280" i="27" s="1"/>
  <c r="A281" i="27" s="1"/>
  <c r="A282" i="27" s="1"/>
  <c r="P161" i="25" l="1"/>
  <c r="P162" i="25"/>
  <c r="P163" i="25"/>
  <c r="P164" i="25"/>
  <c r="P165" i="25"/>
  <c r="P166" i="25"/>
  <c r="P167" i="25"/>
  <c r="P168" i="25"/>
  <c r="P169" i="25"/>
  <c r="P170" i="25"/>
  <c r="P171" i="25"/>
  <c r="P172" i="25"/>
  <c r="P173" i="25"/>
  <c r="P174" i="25"/>
  <c r="P175" i="25"/>
  <c r="P176" i="25"/>
  <c r="P177" i="25"/>
  <c r="P178" i="25"/>
  <c r="P179" i="25"/>
  <c r="P180" i="25"/>
  <c r="P181" i="25"/>
  <c r="P182" i="25"/>
  <c r="P183" i="25"/>
  <c r="P184" i="25"/>
  <c r="P185" i="25"/>
  <c r="P186" i="25"/>
  <c r="P187" i="25"/>
  <c r="P188" i="25"/>
  <c r="P189" i="25"/>
  <c r="P190" i="25"/>
  <c r="P191" i="25"/>
  <c r="P192" i="25"/>
  <c r="P193" i="25"/>
  <c r="P194" i="25"/>
  <c r="P195" i="25"/>
  <c r="P196" i="25"/>
  <c r="P197" i="25"/>
  <c r="P198" i="25"/>
  <c r="P199" i="25"/>
  <c r="P200" i="25"/>
  <c r="P201" i="25"/>
  <c r="P202" i="25"/>
  <c r="P203" i="25"/>
  <c r="P204" i="25"/>
  <c r="P205" i="25"/>
  <c r="P206" i="25"/>
  <c r="P207" i="25"/>
  <c r="P208" i="25"/>
  <c r="P209" i="25"/>
  <c r="P210" i="25"/>
  <c r="P211" i="25"/>
  <c r="P212" i="25"/>
  <c r="P213" i="25"/>
  <c r="P214" i="25"/>
  <c r="P215" i="25"/>
  <c r="P216" i="25"/>
  <c r="P217" i="25"/>
  <c r="P218" i="25"/>
  <c r="P219" i="25"/>
  <c r="P220" i="25"/>
  <c r="P221" i="25"/>
  <c r="P222" i="25"/>
  <c r="P223" i="25"/>
  <c r="P224" i="25"/>
  <c r="P225" i="25"/>
  <c r="P226" i="25"/>
  <c r="P227" i="25"/>
  <c r="P228" i="25"/>
  <c r="P229" i="25"/>
  <c r="P230" i="25"/>
  <c r="P231" i="25"/>
  <c r="P232" i="25"/>
  <c r="P233" i="25"/>
  <c r="P234" i="25"/>
  <c r="P235" i="25"/>
  <c r="P236" i="25"/>
  <c r="P237" i="25"/>
  <c r="P238" i="25"/>
  <c r="P239" i="25"/>
  <c r="P240" i="25"/>
  <c r="P241" i="25"/>
  <c r="P242" i="25"/>
  <c r="P243" i="25"/>
  <c r="P244" i="25"/>
  <c r="P245" i="25"/>
  <c r="P246" i="25"/>
  <c r="P247" i="25"/>
  <c r="P248" i="25"/>
  <c r="P249" i="25"/>
  <c r="P250" i="25"/>
  <c r="P251" i="25"/>
  <c r="P252" i="25"/>
  <c r="P253" i="25"/>
  <c r="P254" i="25"/>
  <c r="P255" i="25"/>
  <c r="P256" i="25"/>
  <c r="P257" i="25"/>
  <c r="P258" i="25"/>
  <c r="P259" i="25"/>
  <c r="P260" i="25"/>
  <c r="P261" i="25"/>
  <c r="P262" i="25"/>
  <c r="P263" i="25"/>
  <c r="P264" i="25"/>
  <c r="P265" i="25"/>
  <c r="P266" i="25"/>
  <c r="P267" i="25"/>
  <c r="P268" i="25"/>
  <c r="P269" i="25"/>
  <c r="P270" i="25"/>
  <c r="P271" i="25"/>
  <c r="P272" i="25"/>
  <c r="P273" i="25"/>
  <c r="P274" i="25"/>
  <c r="P275" i="25"/>
  <c r="P276" i="25"/>
  <c r="P277" i="25"/>
  <c r="P278" i="25"/>
  <c r="P279" i="25"/>
  <c r="P280" i="25"/>
  <c r="P281" i="25"/>
  <c r="P282" i="25"/>
  <c r="P283" i="25"/>
  <c r="P284" i="25"/>
  <c r="P285" i="25"/>
  <c r="P286" i="25"/>
  <c r="P287" i="25"/>
  <c r="P288" i="25"/>
  <c r="P289" i="25"/>
  <c r="P290" i="25"/>
  <c r="P291" i="25"/>
  <c r="P292" i="25"/>
  <c r="P293" i="25"/>
  <c r="P294" i="25"/>
  <c r="P295" i="25"/>
  <c r="P296" i="25"/>
  <c r="P297" i="25"/>
  <c r="P298" i="25"/>
  <c r="P299" i="25"/>
  <c r="P300" i="25"/>
  <c r="P301" i="25"/>
  <c r="P302" i="25"/>
  <c r="P303" i="25"/>
  <c r="P304" i="25"/>
  <c r="P305" i="25"/>
  <c r="P306" i="25"/>
  <c r="P307" i="25"/>
  <c r="P308" i="25"/>
  <c r="P309" i="25"/>
  <c r="P310" i="25"/>
  <c r="P311" i="25"/>
  <c r="P312" i="25"/>
  <c r="P313" i="25"/>
  <c r="P314" i="25"/>
  <c r="P315" i="25"/>
  <c r="P316" i="25"/>
  <c r="P317" i="25"/>
  <c r="P318" i="25"/>
  <c r="P319" i="25"/>
  <c r="P320" i="25"/>
  <c r="P321" i="25"/>
  <c r="P322" i="25"/>
  <c r="P323" i="25"/>
  <c r="P324" i="25"/>
  <c r="P325" i="25"/>
  <c r="P326" i="25"/>
  <c r="P327" i="25"/>
  <c r="P328" i="25"/>
  <c r="P329" i="25"/>
  <c r="P330" i="25"/>
  <c r="P331" i="25"/>
  <c r="P332" i="25"/>
  <c r="P333" i="25"/>
  <c r="P334" i="25"/>
  <c r="P335" i="25"/>
  <c r="P336" i="25"/>
  <c r="P337" i="25"/>
  <c r="P338" i="25"/>
  <c r="P339" i="25"/>
  <c r="P340" i="25"/>
  <c r="P341" i="25"/>
  <c r="P342" i="25"/>
  <c r="P343" i="25"/>
  <c r="P344" i="25"/>
  <c r="P345" i="25"/>
  <c r="P346" i="25"/>
  <c r="P347" i="25"/>
  <c r="P348" i="25"/>
  <c r="P349" i="25"/>
  <c r="P350" i="25"/>
  <c r="P351" i="25"/>
  <c r="P352" i="25"/>
  <c r="P353" i="25"/>
  <c r="P354" i="25"/>
  <c r="P355" i="25"/>
  <c r="P356" i="25"/>
  <c r="P357" i="25"/>
  <c r="P358" i="25"/>
  <c r="P359" i="25"/>
  <c r="P360" i="25"/>
  <c r="P361" i="25"/>
  <c r="P362" i="25"/>
  <c r="P363" i="25"/>
  <c r="P364" i="25"/>
  <c r="P365" i="25"/>
  <c r="P366" i="25"/>
  <c r="P367" i="25"/>
  <c r="P368" i="25"/>
  <c r="P369" i="25"/>
  <c r="P370" i="25"/>
  <c r="P371" i="25"/>
  <c r="P372" i="25"/>
  <c r="P373" i="25"/>
  <c r="P374" i="25"/>
  <c r="P375" i="25"/>
  <c r="P376" i="25"/>
  <c r="P377" i="25"/>
  <c r="P378" i="25"/>
  <c r="P379" i="25"/>
  <c r="P380" i="25"/>
  <c r="P381" i="25"/>
  <c r="P382" i="25"/>
  <c r="P383" i="25"/>
  <c r="P384" i="25"/>
  <c r="P385" i="25"/>
  <c r="P386" i="25"/>
  <c r="P387" i="25"/>
  <c r="P388" i="25"/>
  <c r="P389" i="25"/>
  <c r="P390" i="25"/>
  <c r="P391" i="25"/>
  <c r="P392" i="25"/>
  <c r="P11" i="25"/>
  <c r="P12" i="25" s="1"/>
  <c r="N394" i="25"/>
  <c r="O14" i="25" s="1"/>
  <c r="M394" i="25"/>
  <c r="L394" i="25"/>
  <c r="O364" i="22"/>
  <c r="O211" i="22"/>
  <c r="O156" i="22"/>
  <c r="O119" i="22"/>
  <c r="O73" i="22"/>
  <c r="M394" i="22"/>
  <c r="L394" i="22"/>
  <c r="O18" i="22"/>
  <c r="O27" i="22"/>
  <c r="O35" i="22"/>
  <c r="O39" i="22"/>
  <c r="O43" i="22"/>
  <c r="O52" i="22"/>
  <c r="O75" i="22"/>
  <c r="O79" i="22"/>
  <c r="O87" i="22"/>
  <c r="O89" i="22"/>
  <c r="O95" i="22"/>
  <c r="O111" i="22"/>
  <c r="O115" i="22"/>
  <c r="O125" i="22"/>
  <c r="O139" i="22"/>
  <c r="O143" i="22"/>
  <c r="O147" i="22"/>
  <c r="O151" i="22"/>
  <c r="O155" i="22"/>
  <c r="O160" i="22"/>
  <c r="O168" i="22"/>
  <c r="O176" i="22"/>
  <c r="O184" i="22"/>
  <c r="O192" i="22"/>
  <c r="O199" i="22"/>
  <c r="O201" i="22"/>
  <c r="O207" i="22"/>
  <c r="O209" i="22"/>
  <c r="O219" i="22"/>
  <c r="O228" i="22"/>
  <c r="O236" i="22"/>
  <c r="O251" i="22"/>
  <c r="O255" i="22"/>
  <c r="O260" i="22"/>
  <c r="O262" i="22"/>
  <c r="O265" i="22"/>
  <c r="O270" i="22"/>
  <c r="O275" i="22"/>
  <c r="O282" i="22"/>
  <c r="O284" i="22"/>
  <c r="O290" i="22"/>
  <c r="O292" i="22"/>
  <c r="O298" i="22"/>
  <c r="O300" i="22"/>
  <c r="O322" i="22"/>
  <c r="O326" i="22"/>
  <c r="O330" i="22"/>
  <c r="O350" i="22"/>
  <c r="O362" i="22"/>
  <c r="O366" i="22"/>
  <c r="O367" i="22"/>
  <c r="O11" i="22"/>
  <c r="O32" i="22"/>
  <c r="O12" i="22"/>
  <c r="O13" i="22"/>
  <c r="O14" i="22"/>
  <c r="O15" i="22"/>
  <c r="O16" i="22"/>
  <c r="O17" i="22"/>
  <c r="O19" i="22"/>
  <c r="O20" i="22"/>
  <c r="O21" i="22"/>
  <c r="O22" i="22"/>
  <c r="O23" i="22"/>
  <c r="O24" i="22"/>
  <c r="O25" i="22"/>
  <c r="O26" i="22"/>
  <c r="O28" i="22"/>
  <c r="O29" i="22"/>
  <c r="O30" i="22"/>
  <c r="O31" i="22"/>
  <c r="O33" i="22"/>
  <c r="O34" i="22"/>
  <c r="O36" i="22"/>
  <c r="O37" i="22"/>
  <c r="O38" i="22"/>
  <c r="O40" i="22"/>
  <c r="O41" i="22"/>
  <c r="O42" i="22"/>
  <c r="O44" i="22"/>
  <c r="O45" i="22"/>
  <c r="O46" i="22"/>
  <c r="O47" i="22"/>
  <c r="O48" i="22"/>
  <c r="O49" i="22"/>
  <c r="O50" i="22"/>
  <c r="O51" i="22"/>
  <c r="O53" i="22"/>
  <c r="O54" i="22"/>
  <c r="O55" i="22"/>
  <c r="O56" i="22"/>
  <c r="O57" i="22"/>
  <c r="O58" i="22"/>
  <c r="O59" i="22"/>
  <c r="O60" i="22"/>
  <c r="O61" i="22"/>
  <c r="O62" i="22"/>
  <c r="O63" i="22"/>
  <c r="O64" i="22"/>
  <c r="O65" i="22"/>
  <c r="O66" i="22"/>
  <c r="O67" i="22"/>
  <c r="O68" i="22"/>
  <c r="O69" i="22"/>
  <c r="O70" i="22"/>
  <c r="O71" i="22"/>
  <c r="O72" i="22"/>
  <c r="O74" i="22"/>
  <c r="O76" i="22"/>
  <c r="O77" i="22"/>
  <c r="O78" i="22"/>
  <c r="O80" i="22"/>
  <c r="O81" i="22"/>
  <c r="O82" i="22"/>
  <c r="O83" i="22"/>
  <c r="O84" i="22"/>
  <c r="O85" i="22"/>
  <c r="O86" i="22"/>
  <c r="O88" i="22"/>
  <c r="O90" i="22"/>
  <c r="O91" i="22"/>
  <c r="O92" i="22"/>
  <c r="O93" i="22"/>
  <c r="O94" i="22"/>
  <c r="O96" i="22"/>
  <c r="O97" i="22"/>
  <c r="O98" i="22"/>
  <c r="O99" i="22"/>
  <c r="O100" i="22"/>
  <c r="O101" i="22"/>
  <c r="O102" i="22"/>
  <c r="O103" i="22"/>
  <c r="O104" i="22"/>
  <c r="O105" i="22"/>
  <c r="O106" i="22"/>
  <c r="O107" i="22"/>
  <c r="O108" i="22"/>
  <c r="O109" i="22"/>
  <c r="O110" i="22"/>
  <c r="O112" i="22"/>
  <c r="O113" i="22"/>
  <c r="O114" i="22"/>
  <c r="O116" i="22"/>
  <c r="O117" i="22"/>
  <c r="O118" i="22"/>
  <c r="O120" i="22"/>
  <c r="O121" i="22"/>
  <c r="O122" i="22"/>
  <c r="O123" i="22"/>
  <c r="O124" i="22"/>
  <c r="O126" i="22"/>
  <c r="O127" i="22"/>
  <c r="O128" i="22"/>
  <c r="O129" i="22"/>
  <c r="O130" i="22"/>
  <c r="O131" i="22"/>
  <c r="O132" i="22"/>
  <c r="O133" i="22"/>
  <c r="O134" i="22"/>
  <c r="O135" i="22"/>
  <c r="O136" i="22"/>
  <c r="O137" i="22"/>
  <c r="O138" i="22"/>
  <c r="O140" i="22"/>
  <c r="O141" i="22"/>
  <c r="O142" i="22"/>
  <c r="O144" i="22"/>
  <c r="O145" i="22"/>
  <c r="O146" i="22"/>
  <c r="O148" i="22"/>
  <c r="O149" i="22"/>
  <c r="O150" i="22"/>
  <c r="O152" i="22"/>
  <c r="O153" i="22"/>
  <c r="O154" i="22"/>
  <c r="O157" i="22"/>
  <c r="O158" i="22"/>
  <c r="O159" i="22"/>
  <c r="O161" i="22"/>
  <c r="O162" i="22"/>
  <c r="O163" i="22"/>
  <c r="O164" i="22"/>
  <c r="O165" i="22"/>
  <c r="O166" i="22"/>
  <c r="O167" i="22"/>
  <c r="O169" i="22"/>
  <c r="O170" i="22"/>
  <c r="O171" i="22"/>
  <c r="O172" i="22"/>
  <c r="O173" i="22"/>
  <c r="O174" i="22"/>
  <c r="O175" i="22"/>
  <c r="O177" i="22"/>
  <c r="O178" i="22"/>
  <c r="O179" i="22"/>
  <c r="O180" i="22"/>
  <c r="O181" i="22"/>
  <c r="O182" i="22"/>
  <c r="O183" i="22"/>
  <c r="O185" i="22"/>
  <c r="O186" i="22"/>
  <c r="O187" i="22"/>
  <c r="O188" i="22"/>
  <c r="O189" i="22"/>
  <c r="O190" i="22"/>
  <c r="O191" i="22"/>
  <c r="O193" i="22"/>
  <c r="O194" i="22"/>
  <c r="O195" i="22"/>
  <c r="O196" i="22"/>
  <c r="O197" i="22"/>
  <c r="O198" i="22"/>
  <c r="O200" i="22"/>
  <c r="O202" i="22"/>
  <c r="O203" i="22"/>
  <c r="O204" i="22"/>
  <c r="O205" i="22"/>
  <c r="O206" i="22"/>
  <c r="O208" i="22"/>
  <c r="O210" i="22"/>
  <c r="O212" i="22"/>
  <c r="O213" i="22"/>
  <c r="O214" i="22"/>
  <c r="O215" i="22"/>
  <c r="O216" i="22"/>
  <c r="O217" i="22"/>
  <c r="O218" i="22"/>
  <c r="O220" i="22"/>
  <c r="O221" i="22"/>
  <c r="O222" i="22"/>
  <c r="O223" i="22"/>
  <c r="O224" i="22"/>
  <c r="O225" i="22"/>
  <c r="O226" i="22"/>
  <c r="O227" i="22"/>
  <c r="O229" i="22"/>
  <c r="O230" i="22"/>
  <c r="O231" i="22"/>
  <c r="O232" i="22"/>
  <c r="O233" i="22"/>
  <c r="O234" i="22"/>
  <c r="O235" i="22"/>
  <c r="O237" i="22"/>
  <c r="O238" i="22"/>
  <c r="O239" i="22"/>
  <c r="O240" i="22"/>
  <c r="O241" i="22"/>
  <c r="O242" i="22"/>
  <c r="O243" i="22"/>
  <c r="O244" i="22"/>
  <c r="O245" i="22"/>
  <c r="O246" i="22"/>
  <c r="O247" i="22"/>
  <c r="O248" i="22"/>
  <c r="O249" i="22"/>
  <c r="O250" i="22"/>
  <c r="O252" i="22"/>
  <c r="O253" i="22"/>
  <c r="O254" i="22"/>
  <c r="O256" i="22"/>
  <c r="O257" i="22"/>
  <c r="O259" i="22"/>
  <c r="O263" i="22"/>
  <c r="O264" i="22"/>
  <c r="O267" i="22"/>
  <c r="O268" i="22"/>
  <c r="O271" i="22"/>
  <c r="O272" i="22"/>
  <c r="O273" i="22"/>
  <c r="O274" i="22"/>
  <c r="O276" i="22"/>
  <c r="O277" i="22"/>
  <c r="O278" i="22"/>
  <c r="O279" i="22"/>
  <c r="O280" i="22"/>
  <c r="O281" i="22"/>
  <c r="O283" i="22"/>
  <c r="O285" i="22"/>
  <c r="O286" i="22"/>
  <c r="O287" i="22"/>
  <c r="O288" i="22"/>
  <c r="O289" i="22"/>
  <c r="O291" i="22"/>
  <c r="O293" i="22"/>
  <c r="O294" i="22"/>
  <c r="O295" i="22"/>
  <c r="O296" i="22"/>
  <c r="O297" i="22"/>
  <c r="O299" i="22"/>
  <c r="O301" i="22"/>
  <c r="O302" i="22"/>
  <c r="O303" i="22"/>
  <c r="O304" i="22"/>
  <c r="O305" i="22"/>
  <c r="O306" i="22"/>
  <c r="O307" i="22"/>
  <c r="O308" i="22"/>
  <c r="O309" i="22"/>
  <c r="O310" i="22"/>
  <c r="O311" i="22"/>
  <c r="O312" i="22"/>
  <c r="O313" i="22"/>
  <c r="O314" i="22"/>
  <c r="O315" i="22"/>
  <c r="O316" i="22"/>
  <c r="O317" i="22"/>
  <c r="O318" i="22"/>
  <c r="O319" i="22"/>
  <c r="O320" i="22"/>
  <c r="O321" i="22"/>
  <c r="O323" i="22"/>
  <c r="O324" i="22"/>
  <c r="O325" i="22"/>
  <c r="O327" i="22"/>
  <c r="O328" i="22"/>
  <c r="O329" i="22"/>
  <c r="O331" i="22"/>
  <c r="O332" i="22"/>
  <c r="O333" i="22"/>
  <c r="O334" i="22"/>
  <c r="O336" i="22"/>
  <c r="O337" i="22"/>
  <c r="O338" i="22"/>
  <c r="O339" i="22"/>
  <c r="O340" i="22"/>
  <c r="O341" i="22"/>
  <c r="O342" i="22"/>
  <c r="O343" i="22"/>
  <c r="O344" i="22"/>
  <c r="O345" i="22"/>
  <c r="O346" i="22"/>
  <c r="O347" i="22"/>
  <c r="O348" i="22"/>
  <c r="O349" i="22"/>
  <c r="O351" i="22"/>
  <c r="O352" i="22"/>
  <c r="O353" i="22"/>
  <c r="O354" i="22"/>
  <c r="O355" i="22"/>
  <c r="O356" i="22"/>
  <c r="O357" i="22"/>
  <c r="O358" i="22"/>
  <c r="O359" i="22"/>
  <c r="O360" i="22"/>
  <c r="O361" i="22"/>
  <c r="O363" i="22"/>
  <c r="O365" i="22"/>
  <c r="O258" i="22"/>
  <c r="O261" i="22"/>
  <c r="O266" i="22"/>
  <c r="O269" i="22"/>
  <c r="O155" i="25" l="1"/>
  <c r="O139" i="25"/>
  <c r="O123" i="25"/>
  <c r="O107" i="25"/>
  <c r="O91" i="25"/>
  <c r="O75" i="25"/>
  <c r="O59" i="25"/>
  <c r="O43" i="25"/>
  <c r="O27" i="25"/>
  <c r="O151" i="25"/>
  <c r="O135" i="25"/>
  <c r="O119" i="25"/>
  <c r="O103" i="25"/>
  <c r="O87" i="25"/>
  <c r="O71" i="25"/>
  <c r="O55" i="25"/>
  <c r="O39" i="25"/>
  <c r="O23" i="25"/>
  <c r="O147" i="25"/>
  <c r="O131" i="25"/>
  <c r="O115" i="25"/>
  <c r="O99" i="25"/>
  <c r="O83" i="25"/>
  <c r="O67" i="25"/>
  <c r="O51" i="25"/>
  <c r="O35" i="25"/>
  <c r="O19" i="25"/>
  <c r="O159" i="25"/>
  <c r="O143" i="25"/>
  <c r="O127" i="25"/>
  <c r="O111" i="25"/>
  <c r="O95" i="25"/>
  <c r="O79" i="25"/>
  <c r="O63" i="25"/>
  <c r="O47" i="25"/>
  <c r="O31" i="25"/>
  <c r="O15" i="25"/>
  <c r="O11" i="25"/>
  <c r="O157" i="25"/>
  <c r="O153" i="25"/>
  <c r="O149" i="25"/>
  <c r="O145" i="25"/>
  <c r="O141" i="25"/>
  <c r="O137" i="25"/>
  <c r="O133" i="25"/>
  <c r="O129" i="25"/>
  <c r="O125" i="25"/>
  <c r="O121" i="25"/>
  <c r="O117" i="25"/>
  <c r="O113" i="25"/>
  <c r="O109" i="25"/>
  <c r="O105" i="25"/>
  <c r="O101" i="25"/>
  <c r="O97" i="25"/>
  <c r="O93" i="25"/>
  <c r="O89" i="25"/>
  <c r="O85" i="25"/>
  <c r="O81" i="25"/>
  <c r="O77" i="25"/>
  <c r="O73" i="25"/>
  <c r="O69" i="25"/>
  <c r="O65" i="25"/>
  <c r="O61" i="25"/>
  <c r="O57" i="25"/>
  <c r="O53" i="25"/>
  <c r="O49" i="25"/>
  <c r="O45" i="25"/>
  <c r="O41" i="25"/>
  <c r="O37" i="25"/>
  <c r="O33" i="25"/>
  <c r="O29" i="25"/>
  <c r="O25" i="25"/>
  <c r="O21" i="25"/>
  <c r="O17" i="25"/>
  <c r="O13" i="25"/>
  <c r="P13" i="25"/>
  <c r="Q12" i="25"/>
  <c r="Q11" i="25"/>
  <c r="O160" i="25"/>
  <c r="O156" i="25"/>
  <c r="O152" i="25"/>
  <c r="O148" i="25"/>
  <c r="O144" i="25"/>
  <c r="O140" i="25"/>
  <c r="O136" i="25"/>
  <c r="O132" i="25"/>
  <c r="O128" i="25"/>
  <c r="O124" i="25"/>
  <c r="O120" i="25"/>
  <c r="O116" i="25"/>
  <c r="O112" i="25"/>
  <c r="O108" i="25"/>
  <c r="O104" i="25"/>
  <c r="O100" i="25"/>
  <c r="O96" i="25"/>
  <c r="O92" i="25"/>
  <c r="O88" i="25"/>
  <c r="O84" i="25"/>
  <c r="O80" i="25"/>
  <c r="O76" i="25"/>
  <c r="O72" i="25"/>
  <c r="O68" i="25"/>
  <c r="O64" i="25"/>
  <c r="O60" i="25"/>
  <c r="O56" i="25"/>
  <c r="O52" i="25"/>
  <c r="O48" i="25"/>
  <c r="O44" i="25"/>
  <c r="O40" i="25"/>
  <c r="O36" i="25"/>
  <c r="O32" i="25"/>
  <c r="O28" i="25"/>
  <c r="O24" i="25"/>
  <c r="O20" i="25"/>
  <c r="O16" i="25"/>
  <c r="O12" i="25"/>
  <c r="O158" i="25"/>
  <c r="O154" i="25"/>
  <c r="O150" i="25"/>
  <c r="O146" i="25"/>
  <c r="O142" i="25"/>
  <c r="O138" i="25"/>
  <c r="O134" i="25"/>
  <c r="O130" i="25"/>
  <c r="O126" i="25"/>
  <c r="O122" i="25"/>
  <c r="O118" i="25"/>
  <c r="O114" i="25"/>
  <c r="O110" i="25"/>
  <c r="O106" i="25"/>
  <c r="O102" i="25"/>
  <c r="O98" i="25"/>
  <c r="O94" i="25"/>
  <c r="O90" i="25"/>
  <c r="O86" i="25"/>
  <c r="O82" i="25"/>
  <c r="O78" i="25"/>
  <c r="O74" i="25"/>
  <c r="O70" i="25"/>
  <c r="O66" i="25"/>
  <c r="O62" i="25"/>
  <c r="O58" i="25"/>
  <c r="O54" i="25"/>
  <c r="O50" i="25"/>
  <c r="O46" i="25"/>
  <c r="O42" i="25"/>
  <c r="O38" i="25"/>
  <c r="O34" i="25"/>
  <c r="O30" i="25"/>
  <c r="O26" i="25"/>
  <c r="O22" i="25"/>
  <c r="O18" i="25"/>
  <c r="O335" i="22"/>
  <c r="N394" i="22"/>
  <c r="K394" i="21"/>
  <c r="L225" i="4"/>
  <c r="L47" i="4"/>
  <c r="L46" i="4"/>
  <c r="L34" i="4"/>
  <c r="L35" i="4"/>
  <c r="L36" i="4"/>
  <c r="L33" i="4"/>
  <c r="E53" i="4"/>
  <c r="E52" i="4"/>
  <c r="E51" i="4"/>
  <c r="O35" i="4" l="1"/>
  <c r="N35" i="4" s="1"/>
  <c r="O46" i="4"/>
  <c r="N46" i="4" s="1"/>
  <c r="O33" i="4"/>
  <c r="N33" i="4" s="1"/>
  <c r="O36" i="4"/>
  <c r="N36" i="4" s="1"/>
  <c r="O34" i="4"/>
  <c r="N34" i="4" s="1"/>
  <c r="O47" i="4"/>
  <c r="N47" i="4" s="1"/>
  <c r="P14" i="25"/>
  <c r="Q13" i="25"/>
  <c r="K26" i="4"/>
  <c r="K27" i="4"/>
  <c r="K31" i="4"/>
  <c r="O31" i="4" s="1"/>
  <c r="K32" i="4"/>
  <c r="N32" i="4" s="1"/>
  <c r="K41" i="4"/>
  <c r="K42" i="4"/>
  <c r="N42" i="4" s="1"/>
  <c r="K43" i="4"/>
  <c r="N43" i="4" s="1"/>
  <c r="N41" i="4" l="1"/>
  <c r="O41" i="4" s="1"/>
  <c r="P15" i="25"/>
  <c r="Q14" i="25"/>
  <c r="P16" i="25" l="1"/>
  <c r="Q15" i="25"/>
  <c r="K66" i="4"/>
  <c r="L66" i="4" l="1"/>
  <c r="O66" i="4" s="1"/>
  <c r="N66" i="4" s="1"/>
  <c r="P17" i="25"/>
  <c r="Q16" i="25"/>
  <c r="K65" i="4"/>
  <c r="L65" i="4" l="1"/>
  <c r="O65" i="4" s="1"/>
  <c r="N65" i="4" s="1"/>
  <c r="K56" i="5"/>
  <c r="L56" i="5" s="1"/>
  <c r="O56" i="5" s="1"/>
  <c r="N56" i="5" s="1"/>
  <c r="K57" i="5"/>
  <c r="L57" i="5" s="1"/>
  <c r="O57" i="5" s="1"/>
  <c r="N57" i="5" s="1"/>
  <c r="K54" i="5"/>
  <c r="L54" i="5" s="1"/>
  <c r="O54" i="5" s="1"/>
  <c r="N54" i="5" s="1"/>
  <c r="K60" i="5"/>
  <c r="L60" i="5" s="1"/>
  <c r="O60" i="5" s="1"/>
  <c r="N60" i="5" s="1"/>
  <c r="K59" i="5"/>
  <c r="L59" i="5" s="1"/>
  <c r="O59" i="5" s="1"/>
  <c r="N59" i="5" s="1"/>
  <c r="K55" i="5"/>
  <c r="L55" i="5" s="1"/>
  <c r="O55" i="5" s="1"/>
  <c r="N55" i="5" s="1"/>
  <c r="K61" i="5"/>
  <c r="L61" i="5" s="1"/>
  <c r="O61" i="5" s="1"/>
  <c r="N61" i="5" s="1"/>
  <c r="K53" i="5"/>
  <c r="L53" i="5" s="1"/>
  <c r="O53" i="5" s="1"/>
  <c r="N53" i="5" s="1"/>
  <c r="K58" i="5"/>
  <c r="L58" i="5" s="1"/>
  <c r="O58" i="5" s="1"/>
  <c r="N58" i="5" s="1"/>
  <c r="P18" i="25"/>
  <c r="Q17" i="25"/>
  <c r="K43" i="5"/>
  <c r="K44" i="5"/>
  <c r="K45" i="5"/>
  <c r="K46" i="5"/>
  <c r="K47" i="5"/>
  <c r="K52" i="5" l="1"/>
  <c r="L52" i="5" s="1"/>
  <c r="O52" i="5" s="1"/>
  <c r="N52" i="5" s="1"/>
  <c r="K51" i="5"/>
  <c r="L51" i="5" s="1"/>
  <c r="O51" i="5" s="1"/>
  <c r="N51" i="5" s="1"/>
  <c r="K50" i="5"/>
  <c r="L50" i="5" s="1"/>
  <c r="O50" i="5" s="1"/>
  <c r="N50" i="5" s="1"/>
  <c r="K49" i="5"/>
  <c r="L49" i="5" s="1"/>
  <c r="O49" i="5" s="1"/>
  <c r="N49" i="5" s="1"/>
  <c r="K48" i="5"/>
  <c r="L48" i="5" s="1"/>
  <c r="O48" i="5" s="1"/>
  <c r="N48" i="5" s="1"/>
  <c r="P19" i="25"/>
  <c r="Q18" i="25"/>
  <c r="K42" i="5"/>
  <c r="K41" i="5"/>
  <c r="K38" i="5"/>
  <c r="K37" i="5"/>
  <c r="K32" i="5"/>
  <c r="K33" i="5"/>
  <c r="K34" i="5"/>
  <c r="K35" i="5"/>
  <c r="K31" i="5"/>
  <c r="K27" i="5" l="1"/>
  <c r="L27" i="5" s="1"/>
  <c r="O27" i="5" s="1"/>
  <c r="N27" i="5" s="1"/>
  <c r="P20" i="25"/>
  <c r="Q19" i="25"/>
  <c r="L47" i="5"/>
  <c r="O47" i="5" s="1"/>
  <c r="N47" i="5" s="1"/>
  <c r="P21" i="25" l="1"/>
  <c r="Q20" i="25"/>
  <c r="L22" i="5"/>
  <c r="L21" i="5"/>
  <c r="O21" i="5" s="1"/>
  <c r="N21" i="5" s="1"/>
  <c r="K23" i="5"/>
  <c r="O22" i="5" l="1"/>
  <c r="N22" i="5" s="1"/>
  <c r="P22" i="25"/>
  <c r="Q21" i="25"/>
  <c r="L23" i="5"/>
  <c r="O23" i="5" s="1"/>
  <c r="E44" i="5"/>
  <c r="E39" i="5"/>
  <c r="E37" i="5"/>
  <c r="E54" i="4"/>
  <c r="N23" i="5" l="1"/>
  <c r="P23" i="25"/>
  <c r="Q22" i="25"/>
  <c r="P24" i="25" l="1"/>
  <c r="Q23" i="25"/>
  <c r="H87" i="5"/>
  <c r="H86" i="5"/>
  <c r="C87" i="5"/>
  <c r="P25" i="25" l="1"/>
  <c r="Q24" i="25"/>
  <c r="K64" i="4"/>
  <c r="K62" i="4"/>
  <c r="N62" i="4" s="1"/>
  <c r="L64" i="4" l="1"/>
  <c r="O64" i="4" s="1"/>
  <c r="N64" i="4" s="1"/>
  <c r="P26" i="25"/>
  <c r="Q25" i="25"/>
  <c r="K270" i="4"/>
  <c r="P27" i="25" l="1"/>
  <c r="Q26" i="25"/>
  <c r="L270" i="4"/>
  <c r="L15" i="5"/>
  <c r="L14" i="5" l="1"/>
  <c r="O15" i="5"/>
  <c r="O270" i="4"/>
  <c r="N270" i="4" s="1"/>
  <c r="P28" i="25"/>
  <c r="Q27" i="25"/>
  <c r="L87" i="5"/>
  <c r="O87" i="5" s="1"/>
  <c r="N87" i="5" s="1"/>
  <c r="L86" i="5"/>
  <c r="O86" i="5" s="1"/>
  <c r="N86" i="5" s="1"/>
  <c r="L88" i="5"/>
  <c r="O88" i="5" s="1"/>
  <c r="N88" i="5" s="1"/>
  <c r="L85" i="5"/>
  <c r="O85" i="5" s="1"/>
  <c r="N85" i="5" s="1"/>
  <c r="N15" i="5" l="1"/>
  <c r="O14" i="5"/>
  <c r="E38" i="29" s="1"/>
  <c r="P29" i="25"/>
  <c r="Q28" i="25"/>
  <c r="H38" i="29" l="1"/>
  <c r="I38" i="29"/>
  <c r="J38" i="29"/>
  <c r="K38" i="29"/>
  <c r="G38" i="29"/>
  <c r="L38" i="29"/>
  <c r="P30" i="25"/>
  <c r="Q29" i="25"/>
  <c r="L71" i="5"/>
  <c r="O71" i="5" s="1"/>
  <c r="N71" i="5" s="1"/>
  <c r="M38" i="29" l="1"/>
  <c r="P31" i="25"/>
  <c r="Q30" i="25"/>
  <c r="L70" i="5"/>
  <c r="L73" i="5"/>
  <c r="L75" i="5"/>
  <c r="L77" i="5"/>
  <c r="L79" i="5"/>
  <c r="L68" i="5"/>
  <c r="O68" i="5" s="1"/>
  <c r="N68" i="5" s="1"/>
  <c r="L67" i="5"/>
  <c r="O67" i="5" s="1"/>
  <c r="L38" i="5"/>
  <c r="O38" i="5" s="1"/>
  <c r="N38" i="5" s="1"/>
  <c r="K25" i="5"/>
  <c r="L76" i="5" l="1"/>
  <c r="O77" i="5"/>
  <c r="L72" i="5"/>
  <c r="O73" i="5"/>
  <c r="N67" i="5"/>
  <c r="O66" i="5"/>
  <c r="L69" i="5"/>
  <c r="O70" i="5"/>
  <c r="L74" i="5"/>
  <c r="O75" i="5"/>
  <c r="L78" i="5"/>
  <c r="O79" i="5"/>
  <c r="K26" i="5"/>
  <c r="L26" i="5" s="1"/>
  <c r="O26" i="5" s="1"/>
  <c r="N26" i="5" s="1"/>
  <c r="K24" i="5"/>
  <c r="L24" i="5" s="1"/>
  <c r="O24" i="5" s="1"/>
  <c r="L66" i="5"/>
  <c r="P32" i="25"/>
  <c r="Q31" i="25"/>
  <c r="L37" i="5"/>
  <c r="O37" i="5" s="1"/>
  <c r="L25" i="5"/>
  <c r="O25" i="5" s="1"/>
  <c r="N25" i="5" s="1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27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02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174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19" i="4"/>
  <c r="N79" i="5" l="1"/>
  <c r="O78" i="5"/>
  <c r="N75" i="5"/>
  <c r="O74" i="5"/>
  <c r="N73" i="5"/>
  <c r="O72" i="5"/>
  <c r="L65" i="5"/>
  <c r="N70" i="5"/>
  <c r="O69" i="5"/>
  <c r="N77" i="5"/>
  <c r="O76" i="5"/>
  <c r="N37" i="5"/>
  <c r="N24" i="5"/>
  <c r="O20" i="5"/>
  <c r="L136" i="4"/>
  <c r="O136" i="4" s="1"/>
  <c r="N136" i="4" s="1"/>
  <c r="L227" i="4"/>
  <c r="O227" i="4" s="1"/>
  <c r="N227" i="4" s="1"/>
  <c r="L202" i="4"/>
  <c r="L119" i="4"/>
  <c r="O119" i="4" s="1"/>
  <c r="N119" i="4" s="1"/>
  <c r="L145" i="4"/>
  <c r="O145" i="4" s="1"/>
  <c r="N145" i="4" s="1"/>
  <c r="L174" i="4"/>
  <c r="L20" i="5"/>
  <c r="P33" i="25"/>
  <c r="Q32" i="25"/>
  <c r="L161" i="4"/>
  <c r="L149" i="4"/>
  <c r="L183" i="4"/>
  <c r="L217" i="4"/>
  <c r="L247" i="4"/>
  <c r="L229" i="4"/>
  <c r="L165" i="4"/>
  <c r="L148" i="4"/>
  <c r="L130" i="4"/>
  <c r="L193" i="4"/>
  <c r="L176" i="4"/>
  <c r="O176" i="4" s="1"/>
  <c r="N176" i="4" s="1"/>
  <c r="L210" i="4"/>
  <c r="L246" i="4"/>
  <c r="L228" i="4"/>
  <c r="L164" i="4"/>
  <c r="L147" i="4"/>
  <c r="L129" i="4"/>
  <c r="L192" i="4"/>
  <c r="L175" i="4"/>
  <c r="L209" i="4"/>
  <c r="L239" i="4"/>
  <c r="L163" i="4"/>
  <c r="L146" i="4"/>
  <c r="L134" i="4"/>
  <c r="L197" i="4"/>
  <c r="L186" i="4"/>
  <c r="L180" i="4"/>
  <c r="L219" i="4"/>
  <c r="L214" i="4"/>
  <c r="L208" i="4"/>
  <c r="L244" i="4"/>
  <c r="L238" i="4"/>
  <c r="L232" i="4"/>
  <c r="L155" i="4"/>
  <c r="L131" i="4"/>
  <c r="L194" i="4"/>
  <c r="L177" i="4"/>
  <c r="L211" i="4"/>
  <c r="L235" i="4"/>
  <c r="L171" i="4"/>
  <c r="L154" i="4"/>
  <c r="L140" i="4"/>
  <c r="L124" i="4"/>
  <c r="L188" i="4"/>
  <c r="L221" i="4"/>
  <c r="L204" i="4"/>
  <c r="L234" i="4"/>
  <c r="L159" i="4"/>
  <c r="L135" i="4"/>
  <c r="L198" i="4"/>
  <c r="L181" i="4"/>
  <c r="L220" i="4"/>
  <c r="L203" i="4"/>
  <c r="L245" i="4"/>
  <c r="L152" i="4"/>
  <c r="L128" i="4"/>
  <c r="L168" i="4"/>
  <c r="L157" i="4"/>
  <c r="L151" i="4"/>
  <c r="L137" i="4"/>
  <c r="L127" i="4"/>
  <c r="L121" i="4"/>
  <c r="L196" i="4"/>
  <c r="L191" i="4"/>
  <c r="L185" i="4"/>
  <c r="L179" i="4"/>
  <c r="L224" i="4"/>
  <c r="L218" i="4"/>
  <c r="L213" i="4"/>
  <c r="L207" i="4"/>
  <c r="L249" i="4"/>
  <c r="L243" i="4"/>
  <c r="L237" i="4"/>
  <c r="L231" i="4"/>
  <c r="L166" i="4"/>
  <c r="L141" i="4"/>
  <c r="L125" i="4"/>
  <c r="L189" i="4"/>
  <c r="L222" i="4"/>
  <c r="L205" i="4"/>
  <c r="L241" i="4"/>
  <c r="L160" i="4"/>
  <c r="L199" i="4"/>
  <c r="L182" i="4"/>
  <c r="L216" i="4"/>
  <c r="L240" i="4"/>
  <c r="L170" i="4"/>
  <c r="L153" i="4"/>
  <c r="L139" i="4"/>
  <c r="L123" i="4"/>
  <c r="L187" i="4"/>
  <c r="L215" i="4"/>
  <c r="L233" i="4"/>
  <c r="L169" i="4"/>
  <c r="L158" i="4"/>
  <c r="L138" i="4"/>
  <c r="L122" i="4"/>
  <c r="L133" i="4"/>
  <c r="L167" i="4"/>
  <c r="L162" i="4"/>
  <c r="L156" i="4"/>
  <c r="L150" i="4"/>
  <c r="L142" i="4"/>
  <c r="L132" i="4"/>
  <c r="L126" i="4"/>
  <c r="L120" i="4"/>
  <c r="L195" i="4"/>
  <c r="L190" i="4"/>
  <c r="L184" i="4"/>
  <c r="L178" i="4"/>
  <c r="L223" i="4"/>
  <c r="L212" i="4"/>
  <c r="L206" i="4"/>
  <c r="L248" i="4"/>
  <c r="L242" i="4"/>
  <c r="L236" i="4"/>
  <c r="L230" i="4"/>
  <c r="O65" i="5" l="1"/>
  <c r="E42" i="29" s="1"/>
  <c r="J42" i="29" s="1"/>
  <c r="O195" i="4"/>
  <c r="N195" i="4" s="1"/>
  <c r="O199" i="4"/>
  <c r="N199" i="4" s="1"/>
  <c r="O185" i="4"/>
  <c r="N185" i="4" s="1"/>
  <c r="O234" i="4"/>
  <c r="N234" i="4" s="1"/>
  <c r="O146" i="4"/>
  <c r="N146" i="4" s="1"/>
  <c r="O162" i="4"/>
  <c r="N162" i="4" s="1"/>
  <c r="O160" i="4"/>
  <c r="N160" i="4" s="1"/>
  <c r="O157" i="4"/>
  <c r="O171" i="4"/>
  <c r="O163" i="4"/>
  <c r="N163" i="4" s="1"/>
  <c r="O217" i="4"/>
  <c r="O126" i="4"/>
  <c r="N126" i="4" s="1"/>
  <c r="O233" i="4"/>
  <c r="N233" i="4" s="1"/>
  <c r="O166" i="4"/>
  <c r="N166" i="4" s="1"/>
  <c r="O168" i="4"/>
  <c r="O235" i="4"/>
  <c r="O180" i="4"/>
  <c r="O130" i="4"/>
  <c r="N130" i="4" s="1"/>
  <c r="O174" i="4"/>
  <c r="N174" i="4" s="1"/>
  <c r="O178" i="4"/>
  <c r="O132" i="4"/>
  <c r="N132" i="4" s="1"/>
  <c r="O133" i="4"/>
  <c r="O215" i="4"/>
  <c r="O240" i="4"/>
  <c r="N240" i="4" s="1"/>
  <c r="O205" i="4"/>
  <c r="N205" i="4" s="1"/>
  <c r="O231" i="4"/>
  <c r="O218" i="4"/>
  <c r="N218" i="4" s="1"/>
  <c r="O121" i="4"/>
  <c r="O128" i="4"/>
  <c r="N128" i="4" s="1"/>
  <c r="O198" i="4"/>
  <c r="O188" i="4"/>
  <c r="O211" i="4"/>
  <c r="N211" i="4" s="1"/>
  <c r="O238" i="4"/>
  <c r="O186" i="4"/>
  <c r="N186" i="4" s="1"/>
  <c r="O209" i="4"/>
  <c r="O228" i="4"/>
  <c r="O148" i="4"/>
  <c r="O149" i="4"/>
  <c r="O206" i="4"/>
  <c r="N206" i="4" s="1"/>
  <c r="O158" i="4"/>
  <c r="N158" i="4" s="1"/>
  <c r="O125" i="4"/>
  <c r="N125" i="4" s="1"/>
  <c r="O151" i="4"/>
  <c r="N151" i="4" s="1"/>
  <c r="O154" i="4"/>
  <c r="N154" i="4" s="1"/>
  <c r="O214" i="4"/>
  <c r="N214" i="4" s="1"/>
  <c r="O129" i="4"/>
  <c r="N129" i="4" s="1"/>
  <c r="O247" i="4"/>
  <c r="N247" i="4" s="1"/>
  <c r="O120" i="4"/>
  <c r="N120" i="4" s="1"/>
  <c r="O153" i="4"/>
  <c r="N153" i="4" s="1"/>
  <c r="O207" i="4"/>
  <c r="N207" i="4" s="1"/>
  <c r="O220" i="4"/>
  <c r="N220" i="4" s="1"/>
  <c r="O155" i="4"/>
  <c r="N155" i="4" s="1"/>
  <c r="O147" i="4"/>
  <c r="N147" i="4" s="1"/>
  <c r="O230" i="4"/>
  <c r="O167" i="4"/>
  <c r="O241" i="4"/>
  <c r="N241" i="4" s="1"/>
  <c r="O213" i="4"/>
  <c r="N213" i="4" s="1"/>
  <c r="O181" i="4"/>
  <c r="N181" i="4" s="1"/>
  <c r="O232" i="4"/>
  <c r="N232" i="4" s="1"/>
  <c r="O164" i="4"/>
  <c r="O183" i="4"/>
  <c r="N183" i="4" s="1"/>
  <c r="O242" i="4"/>
  <c r="O184" i="4"/>
  <c r="N184" i="4" s="1"/>
  <c r="O142" i="4"/>
  <c r="N142" i="4" s="1"/>
  <c r="O122" i="4"/>
  <c r="N122" i="4" s="1"/>
  <c r="O187" i="4"/>
  <c r="N187" i="4" s="1"/>
  <c r="O216" i="4"/>
  <c r="O222" i="4"/>
  <c r="O237" i="4"/>
  <c r="O224" i="4"/>
  <c r="N224" i="4" s="1"/>
  <c r="O127" i="4"/>
  <c r="O152" i="4"/>
  <c r="N152" i="4" s="1"/>
  <c r="O135" i="4"/>
  <c r="O124" i="4"/>
  <c r="N124" i="4" s="1"/>
  <c r="O177" i="4"/>
  <c r="N177" i="4" s="1"/>
  <c r="O244" i="4"/>
  <c r="O197" i="4"/>
  <c r="N197" i="4" s="1"/>
  <c r="O175" i="4"/>
  <c r="O246" i="4"/>
  <c r="N246" i="4" s="1"/>
  <c r="O165" i="4"/>
  <c r="O161" i="4"/>
  <c r="N161" i="4" s="1"/>
  <c r="O156" i="4"/>
  <c r="N156" i="4" s="1"/>
  <c r="O139" i="4"/>
  <c r="N139" i="4" s="1"/>
  <c r="O249" i="4"/>
  <c r="N249" i="4" s="1"/>
  <c r="O203" i="4"/>
  <c r="N203" i="4" s="1"/>
  <c r="O131" i="4"/>
  <c r="N131" i="4" s="1"/>
  <c r="O212" i="4"/>
  <c r="N212" i="4" s="1"/>
  <c r="O169" i="4"/>
  <c r="N169" i="4" s="1"/>
  <c r="O141" i="4"/>
  <c r="N141" i="4" s="1"/>
  <c r="O191" i="4"/>
  <c r="N191" i="4" s="1"/>
  <c r="O204" i="4"/>
  <c r="N204" i="4" s="1"/>
  <c r="O219" i="4"/>
  <c r="N219" i="4" s="1"/>
  <c r="O193" i="4"/>
  <c r="N193" i="4" s="1"/>
  <c r="O223" i="4"/>
  <c r="O170" i="4"/>
  <c r="N170" i="4" s="1"/>
  <c r="O196" i="4"/>
  <c r="N196" i="4" s="1"/>
  <c r="O221" i="4"/>
  <c r="N221" i="4" s="1"/>
  <c r="O239" i="4"/>
  <c r="N239" i="4" s="1"/>
  <c r="O236" i="4"/>
  <c r="O248" i="4"/>
  <c r="O190" i="4"/>
  <c r="N190" i="4" s="1"/>
  <c r="O150" i="4"/>
  <c r="N150" i="4" s="1"/>
  <c r="O138" i="4"/>
  <c r="N138" i="4" s="1"/>
  <c r="O123" i="4"/>
  <c r="N123" i="4" s="1"/>
  <c r="O182" i="4"/>
  <c r="N182" i="4" s="1"/>
  <c r="O189" i="4"/>
  <c r="N189" i="4" s="1"/>
  <c r="O243" i="4"/>
  <c r="N243" i="4" s="1"/>
  <c r="O179" i="4"/>
  <c r="N179" i="4" s="1"/>
  <c r="O137" i="4"/>
  <c r="N137" i="4" s="1"/>
  <c r="O245" i="4"/>
  <c r="N245" i="4" s="1"/>
  <c r="O159" i="4"/>
  <c r="O140" i="4"/>
  <c r="O194" i="4"/>
  <c r="O208" i="4"/>
  <c r="O134" i="4"/>
  <c r="O192" i="4"/>
  <c r="N192" i="4" s="1"/>
  <c r="O210" i="4"/>
  <c r="O229" i="4"/>
  <c r="O202" i="4"/>
  <c r="N202" i="4" s="1"/>
  <c r="P34" i="25"/>
  <c r="Q33" i="25"/>
  <c r="L144" i="4"/>
  <c r="L173" i="4"/>
  <c r="L226" i="4"/>
  <c r="L201" i="4"/>
  <c r="L118" i="4"/>
  <c r="E83" i="5"/>
  <c r="G42" i="29" l="1"/>
  <c r="H42" i="29"/>
  <c r="L42" i="29"/>
  <c r="K42" i="29"/>
  <c r="I42" i="29"/>
  <c r="O226" i="4"/>
  <c r="N135" i="4"/>
  <c r="N167" i="4"/>
  <c r="N188" i="4"/>
  <c r="N133" i="4"/>
  <c r="N140" i="4"/>
  <c r="N180" i="4"/>
  <c r="O173" i="4"/>
  <c r="N175" i="4"/>
  <c r="N237" i="4"/>
  <c r="N164" i="4"/>
  <c r="N230" i="4"/>
  <c r="N228" i="4"/>
  <c r="N238" i="4"/>
  <c r="N198" i="4"/>
  <c r="N217" i="4"/>
  <c r="N157" i="4"/>
  <c r="N244" i="4"/>
  <c r="N216" i="4"/>
  <c r="N148" i="4"/>
  <c r="N121" i="4"/>
  <c r="N171" i="4"/>
  <c r="N229" i="4"/>
  <c r="O144" i="4"/>
  <c r="N210" i="4"/>
  <c r="N208" i="4"/>
  <c r="N159" i="4"/>
  <c r="N223" i="4"/>
  <c r="N235" i="4"/>
  <c r="N194" i="4"/>
  <c r="N168" i="4"/>
  <c r="O118" i="4"/>
  <c r="N134" i="4"/>
  <c r="N248" i="4"/>
  <c r="O201" i="4"/>
  <c r="N236" i="4"/>
  <c r="N165" i="4"/>
  <c r="N127" i="4"/>
  <c r="N222" i="4"/>
  <c r="N242" i="4"/>
  <c r="N149" i="4"/>
  <c r="N209" i="4"/>
  <c r="N231" i="4"/>
  <c r="N215" i="4"/>
  <c r="N178" i="4"/>
  <c r="P35" i="25"/>
  <c r="Q34" i="25"/>
  <c r="K63" i="4"/>
  <c r="M42" i="29" l="1"/>
  <c r="L63" i="4"/>
  <c r="O63" i="4" s="1"/>
  <c r="N63" i="4" s="1"/>
  <c r="P36" i="25"/>
  <c r="Q35" i="25"/>
  <c r="O62" i="4" l="1"/>
  <c r="P37" i="25"/>
  <c r="Q36" i="25"/>
  <c r="K44" i="4"/>
  <c r="P312" i="4"/>
  <c r="K309" i="4"/>
  <c r="L44" i="4" l="1"/>
  <c r="P38" i="25"/>
  <c r="Q37" i="25"/>
  <c r="L309" i="4"/>
  <c r="K307" i="4"/>
  <c r="K306" i="4"/>
  <c r="O309" i="4" l="1"/>
  <c r="N309" i="4" s="1"/>
  <c r="O44" i="4"/>
  <c r="N44" i="4" s="1"/>
  <c r="L306" i="4"/>
  <c r="O306" i="4" s="1"/>
  <c r="N306" i="4" s="1"/>
  <c r="P39" i="25"/>
  <c r="Q38" i="25"/>
  <c r="P307" i="4"/>
  <c r="L307" i="4"/>
  <c r="P306" i="4"/>
  <c r="O307" i="4" l="1"/>
  <c r="N307" i="4" s="1"/>
  <c r="O43" i="4"/>
  <c r="P40" i="25"/>
  <c r="Q39" i="25"/>
  <c r="L89" i="5"/>
  <c r="O89" i="5" s="1"/>
  <c r="N89" i="5" s="1"/>
  <c r="L90" i="5"/>
  <c r="O90" i="5" s="1"/>
  <c r="N90" i="5" s="1"/>
  <c r="L91" i="5"/>
  <c r="O91" i="5" s="1"/>
  <c r="N91" i="5" s="1"/>
  <c r="P41" i="25" l="1"/>
  <c r="Q40" i="25"/>
  <c r="L83" i="5"/>
  <c r="O83" i="5" s="1"/>
  <c r="P42" i="25" l="1"/>
  <c r="Q41" i="25"/>
  <c r="P43" i="25" l="1"/>
  <c r="Q42" i="25"/>
  <c r="K59" i="4"/>
  <c r="L59" i="4" s="1"/>
  <c r="K58" i="4"/>
  <c r="O59" i="4" l="1"/>
  <c r="N59" i="4" s="1"/>
  <c r="P44" i="25"/>
  <c r="Q43" i="25"/>
  <c r="L58" i="4"/>
  <c r="K45" i="4"/>
  <c r="N45" i="4" s="1"/>
  <c r="K68" i="4"/>
  <c r="N68" i="4" s="1"/>
  <c r="K69" i="4"/>
  <c r="N69" i="4" s="1"/>
  <c r="K78" i="4"/>
  <c r="N78" i="4" s="1"/>
  <c r="K86" i="4"/>
  <c r="K87" i="4"/>
  <c r="N87" i="4" s="1"/>
  <c r="K251" i="4"/>
  <c r="N251" i="4" s="1"/>
  <c r="K252" i="4"/>
  <c r="N252" i="4" s="1"/>
  <c r="K255" i="4"/>
  <c r="N255" i="4" s="1"/>
  <c r="K257" i="4"/>
  <c r="K258" i="4"/>
  <c r="N258" i="4" s="1"/>
  <c r="K264" i="4"/>
  <c r="K265" i="4"/>
  <c r="N265" i="4" s="1"/>
  <c r="K277" i="4"/>
  <c r="K278" i="4"/>
  <c r="N278" i="4" s="1"/>
  <c r="K304" i="4"/>
  <c r="K305" i="4"/>
  <c r="N305" i="4" s="1"/>
  <c r="N304" i="4" l="1"/>
  <c r="O304" i="4" s="1"/>
  <c r="N86" i="4"/>
  <c r="O86" i="4" s="1"/>
  <c r="N257" i="4"/>
  <c r="O257" i="4" s="1"/>
  <c r="N264" i="4"/>
  <c r="O264" i="4" s="1"/>
  <c r="N277" i="4"/>
  <c r="O277" i="4" s="1"/>
  <c r="O58" i="4"/>
  <c r="N58" i="4" s="1"/>
  <c r="P305" i="4"/>
  <c r="P45" i="25"/>
  <c r="Q44" i="25"/>
  <c r="K261" i="4"/>
  <c r="K262" i="4"/>
  <c r="K263" i="4"/>
  <c r="L262" i="4" l="1"/>
  <c r="O262" i="4" s="1"/>
  <c r="N262" i="4" s="1"/>
  <c r="L261" i="4"/>
  <c r="O261" i="4" s="1"/>
  <c r="N261" i="4" s="1"/>
  <c r="L263" i="4"/>
  <c r="O263" i="4" s="1"/>
  <c r="N263" i="4" s="1"/>
  <c r="P46" i="25"/>
  <c r="Q45" i="25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L110" i="4" l="1"/>
  <c r="O110" i="4" s="1"/>
  <c r="N110" i="4" s="1"/>
  <c r="L90" i="4"/>
  <c r="O90" i="4" s="1"/>
  <c r="N90" i="4" s="1"/>
  <c r="L113" i="4"/>
  <c r="O113" i="4" s="1"/>
  <c r="N113" i="4" s="1"/>
  <c r="L107" i="4"/>
  <c r="O107" i="4" s="1"/>
  <c r="N107" i="4" s="1"/>
  <c r="L101" i="4"/>
  <c r="O101" i="4" s="1"/>
  <c r="N101" i="4" s="1"/>
  <c r="L95" i="4"/>
  <c r="L89" i="4"/>
  <c r="O89" i="4" s="1"/>
  <c r="N89" i="4" s="1"/>
  <c r="L104" i="4"/>
  <c r="O104" i="4" s="1"/>
  <c r="N104" i="4" s="1"/>
  <c r="L98" i="4"/>
  <c r="O98" i="4" s="1"/>
  <c r="N98" i="4" s="1"/>
  <c r="L92" i="4"/>
  <c r="O92" i="4" s="1"/>
  <c r="N92" i="4" s="1"/>
  <c r="L115" i="4"/>
  <c r="O115" i="4" s="1"/>
  <c r="N115" i="4" s="1"/>
  <c r="L109" i="4"/>
  <c r="L103" i="4"/>
  <c r="O103" i="4" s="1"/>
  <c r="N103" i="4" s="1"/>
  <c r="L97" i="4"/>
  <c r="O97" i="4" s="1"/>
  <c r="N97" i="4" s="1"/>
  <c r="L91" i="4"/>
  <c r="L114" i="4"/>
  <c r="O114" i="4" s="1"/>
  <c r="N114" i="4" s="1"/>
  <c r="L108" i="4"/>
  <c r="O108" i="4" s="1"/>
  <c r="N108" i="4" s="1"/>
  <c r="L102" i="4"/>
  <c r="L96" i="4"/>
  <c r="O96" i="4" s="1"/>
  <c r="N96" i="4" s="1"/>
  <c r="L112" i="4"/>
  <c r="O112" i="4" s="1"/>
  <c r="N112" i="4" s="1"/>
  <c r="L106" i="4"/>
  <c r="O106" i="4" s="1"/>
  <c r="N106" i="4" s="1"/>
  <c r="L100" i="4"/>
  <c r="O100" i="4" s="1"/>
  <c r="N100" i="4" s="1"/>
  <c r="L94" i="4"/>
  <c r="O94" i="4" s="1"/>
  <c r="N94" i="4" s="1"/>
  <c r="L111" i="4"/>
  <c r="L105" i="4"/>
  <c r="O105" i="4" s="1"/>
  <c r="N105" i="4" s="1"/>
  <c r="L99" i="4"/>
  <c r="O99" i="4" s="1"/>
  <c r="N99" i="4" s="1"/>
  <c r="L93" i="4"/>
  <c r="O93" i="4" s="1"/>
  <c r="N93" i="4" s="1"/>
  <c r="P47" i="25"/>
  <c r="Q46" i="25"/>
  <c r="K280" i="4"/>
  <c r="K285" i="4"/>
  <c r="K286" i="4"/>
  <c r="K287" i="4"/>
  <c r="K288" i="4"/>
  <c r="K289" i="4"/>
  <c r="K291" i="4"/>
  <c r="K292" i="4"/>
  <c r="K297" i="4"/>
  <c r="K303" i="4"/>
  <c r="K279" i="4"/>
  <c r="K51" i="4"/>
  <c r="L51" i="4" s="1"/>
  <c r="K37" i="4"/>
  <c r="K38" i="4"/>
  <c r="K39" i="4"/>
  <c r="K40" i="4"/>
  <c r="K29" i="4"/>
  <c r="K28" i="4"/>
  <c r="K16" i="4"/>
  <c r="K17" i="4"/>
  <c r="K18" i="4"/>
  <c r="K20" i="4"/>
  <c r="K21" i="4"/>
  <c r="K22" i="4"/>
  <c r="K23" i="4"/>
  <c r="K24" i="4"/>
  <c r="K25" i="4"/>
  <c r="O51" i="4" l="1"/>
  <c r="N51" i="4" s="1"/>
  <c r="O111" i="4"/>
  <c r="N111" i="4" s="1"/>
  <c r="O102" i="4"/>
  <c r="N102" i="4" s="1"/>
  <c r="O91" i="4"/>
  <c r="N91" i="4" s="1"/>
  <c r="O109" i="4"/>
  <c r="N109" i="4" s="1"/>
  <c r="O95" i="4"/>
  <c r="N95" i="4" s="1"/>
  <c r="L29" i="4"/>
  <c r="O29" i="4" s="1"/>
  <c r="N29" i="4" s="1"/>
  <c r="L291" i="4"/>
  <c r="O291" i="4" s="1"/>
  <c r="N291" i="4" s="1"/>
  <c r="L24" i="4"/>
  <c r="L23" i="4"/>
  <c r="O23" i="4" s="1"/>
  <c r="N23" i="4" s="1"/>
  <c r="L16" i="4"/>
  <c r="O16" i="4" s="1"/>
  <c r="N16" i="4" s="1"/>
  <c r="L39" i="4"/>
  <c r="L88" i="4"/>
  <c r="L285" i="4"/>
  <c r="O285" i="4" s="1"/>
  <c r="N285" i="4" s="1"/>
  <c r="L18" i="4"/>
  <c r="O18" i="4" s="1"/>
  <c r="N18" i="4" s="1"/>
  <c r="L40" i="4"/>
  <c r="O40" i="4" s="1"/>
  <c r="N40" i="4" s="1"/>
  <c r="L38" i="4"/>
  <c r="O38" i="4" s="1"/>
  <c r="N38" i="4" s="1"/>
  <c r="L20" i="4"/>
  <c r="O20" i="4" s="1"/>
  <c r="N20" i="4" s="1"/>
  <c r="L25" i="4"/>
  <c r="O25" i="4" s="1"/>
  <c r="N25" i="4" s="1"/>
  <c r="L17" i="4"/>
  <c r="O17" i="4" s="1"/>
  <c r="N17" i="4" s="1"/>
  <c r="L22" i="4"/>
  <c r="O22" i="4" s="1"/>
  <c r="N22" i="4" s="1"/>
  <c r="L21" i="4"/>
  <c r="O21" i="4" s="1"/>
  <c r="N21" i="4" s="1"/>
  <c r="L28" i="4"/>
  <c r="O28" i="4" s="1"/>
  <c r="N28" i="4" s="1"/>
  <c r="L37" i="4"/>
  <c r="O37" i="4" s="1"/>
  <c r="N37" i="4" s="1"/>
  <c r="L279" i="4"/>
  <c r="O279" i="4" s="1"/>
  <c r="N279" i="4" s="1"/>
  <c r="L292" i="4"/>
  <c r="O292" i="4" s="1"/>
  <c r="N292" i="4" s="1"/>
  <c r="L286" i="4"/>
  <c r="O286" i="4" s="1"/>
  <c r="N286" i="4" s="1"/>
  <c r="P48" i="25"/>
  <c r="Q47" i="25"/>
  <c r="L288" i="4"/>
  <c r="K19" i="4"/>
  <c r="L280" i="4"/>
  <c r="L303" i="4"/>
  <c r="L297" i="4"/>
  <c r="K30" i="4"/>
  <c r="L287" i="4"/>
  <c r="L289" i="4"/>
  <c r="K56" i="4"/>
  <c r="K79" i="4"/>
  <c r="K269" i="4"/>
  <c r="K308" i="4"/>
  <c r="K48" i="4"/>
  <c r="K75" i="4"/>
  <c r="K80" i="4"/>
  <c r="K254" i="4"/>
  <c r="K52" i="4"/>
  <c r="K85" i="4"/>
  <c r="K274" i="4"/>
  <c r="K267" i="4"/>
  <c r="K301" i="4"/>
  <c r="K295" i="4"/>
  <c r="L62" i="4"/>
  <c r="K73" i="4"/>
  <c r="K84" i="4"/>
  <c r="K259" i="4"/>
  <c r="K273" i="4"/>
  <c r="K300" i="4"/>
  <c r="K294" i="4"/>
  <c r="K283" i="4"/>
  <c r="K310" i="4"/>
  <c r="K49" i="4"/>
  <c r="K76" i="4"/>
  <c r="K253" i="4"/>
  <c r="K53" i="4"/>
  <c r="K296" i="4"/>
  <c r="K284" i="4"/>
  <c r="K60" i="4"/>
  <c r="K256" i="4"/>
  <c r="K57" i="4"/>
  <c r="K72" i="4"/>
  <c r="K83" i="4"/>
  <c r="K260" i="4"/>
  <c r="K272" i="4"/>
  <c r="K299" i="4"/>
  <c r="K293" i="4"/>
  <c r="K282" i="4"/>
  <c r="K54" i="4"/>
  <c r="K81" i="4"/>
  <c r="K276" i="4"/>
  <c r="K302" i="4"/>
  <c r="K55" i="4"/>
  <c r="K275" i="4"/>
  <c r="K268" i="4"/>
  <c r="K74" i="4"/>
  <c r="K50" i="4"/>
  <c r="K70" i="4"/>
  <c r="K71" i="4"/>
  <c r="K82" i="4"/>
  <c r="K266" i="4"/>
  <c r="K271" i="4"/>
  <c r="K298" i="4"/>
  <c r="K290" i="4"/>
  <c r="K281" i="4"/>
  <c r="C5" i="12"/>
  <c r="E5" i="12" s="1"/>
  <c r="G5" i="12" s="1"/>
  <c r="J3" i="12"/>
  <c r="C3" i="12"/>
  <c r="E3" i="12" s="1"/>
  <c r="I13" i="10"/>
  <c r="I12" i="10"/>
  <c r="O287" i="4" l="1"/>
  <c r="N287" i="4" s="1"/>
  <c r="O24" i="4"/>
  <c r="N24" i="4" s="1"/>
  <c r="O297" i="4"/>
  <c r="N297" i="4" s="1"/>
  <c r="O303" i="4"/>
  <c r="N303" i="4" s="1"/>
  <c r="O288" i="4"/>
  <c r="N288" i="4" s="1"/>
  <c r="O39" i="4"/>
  <c r="N39" i="4" s="1"/>
  <c r="O280" i="4"/>
  <c r="N280" i="4" s="1"/>
  <c r="L87" i="4"/>
  <c r="O88" i="4"/>
  <c r="O87" i="4" s="1"/>
  <c r="E25" i="29" s="1"/>
  <c r="H25" i="29" s="1"/>
  <c r="O289" i="4"/>
  <c r="N289" i="4" s="1"/>
  <c r="L19" i="4"/>
  <c r="L70" i="4"/>
  <c r="L30" i="4"/>
  <c r="L27" i="4" s="1"/>
  <c r="L266" i="4"/>
  <c r="O266" i="4" s="1"/>
  <c r="N266" i="4" s="1"/>
  <c r="L79" i="4"/>
  <c r="O79" i="4" s="1"/>
  <c r="N79" i="4" s="1"/>
  <c r="L284" i="4"/>
  <c r="O284" i="4" s="1"/>
  <c r="N284" i="4" s="1"/>
  <c r="L302" i="4"/>
  <c r="O302" i="4" s="1"/>
  <c r="N302" i="4" s="1"/>
  <c r="L308" i="4"/>
  <c r="O308" i="4" s="1"/>
  <c r="N308" i="4" s="1"/>
  <c r="I11" i="10"/>
  <c r="P49" i="25"/>
  <c r="Q48" i="25"/>
  <c r="L82" i="4"/>
  <c r="L260" i="4"/>
  <c r="L300" i="4"/>
  <c r="L269" i="4"/>
  <c r="L71" i="4"/>
  <c r="O71" i="4" s="1"/>
  <c r="N71" i="4" s="1"/>
  <c r="L295" i="4"/>
  <c r="L290" i="4"/>
  <c r="L282" i="4"/>
  <c r="L72" i="4"/>
  <c r="L259" i="4"/>
  <c r="O259" i="4" s="1"/>
  <c r="N259" i="4" s="1"/>
  <c r="L301" i="4"/>
  <c r="L80" i="4"/>
  <c r="O80" i="4" s="1"/>
  <c r="N80" i="4" s="1"/>
  <c r="L56" i="4"/>
  <c r="L275" i="4"/>
  <c r="L281" i="4"/>
  <c r="L83" i="4"/>
  <c r="L273" i="4"/>
  <c r="L254" i="4"/>
  <c r="L298" i="4"/>
  <c r="L57" i="4"/>
  <c r="L296" i="4"/>
  <c r="L84" i="4"/>
  <c r="L75" i="4"/>
  <c r="L271" i="4"/>
  <c r="L276" i="4"/>
  <c r="L60" i="4"/>
  <c r="L53" i="4"/>
  <c r="L283" i="4"/>
  <c r="L73" i="4"/>
  <c r="L274" i="4"/>
  <c r="L48" i="4"/>
  <c r="O48" i="4" s="1"/>
  <c r="N48" i="4" s="1"/>
  <c r="L54" i="4"/>
  <c r="L76" i="4"/>
  <c r="L52" i="4"/>
  <c r="L55" i="4"/>
  <c r="L49" i="4"/>
  <c r="L50" i="4"/>
  <c r="L293" i="4"/>
  <c r="L256" i="4"/>
  <c r="L310" i="4"/>
  <c r="O310" i="4" s="1"/>
  <c r="N310" i="4" s="1"/>
  <c r="L267" i="4"/>
  <c r="L74" i="4"/>
  <c r="L299" i="4"/>
  <c r="L268" i="4"/>
  <c r="L81" i="4"/>
  <c r="L272" i="4"/>
  <c r="L253" i="4"/>
  <c r="O253" i="4" s="1"/>
  <c r="N253" i="4" s="1"/>
  <c r="L294" i="4"/>
  <c r="L85" i="4"/>
  <c r="L32" i="4"/>
  <c r="L43" i="4"/>
  <c r="K7" i="12"/>
  <c r="P308" i="4"/>
  <c r="C4" i="13"/>
  <c r="E4" i="13" s="1"/>
  <c r="E9" i="10" s="1"/>
  <c r="I9" i="10" s="1"/>
  <c r="G3" i="12"/>
  <c r="E10" i="10" s="1"/>
  <c r="I10" i="10" s="1"/>
  <c r="K5" i="12"/>
  <c r="J25" i="29" l="1"/>
  <c r="L25" i="29"/>
  <c r="K25" i="29"/>
  <c r="G25" i="29"/>
  <c r="O85" i="4"/>
  <c r="I25" i="29"/>
  <c r="O32" i="4"/>
  <c r="E19" i="29" s="1"/>
  <c r="H19" i="29" s="1"/>
  <c r="O55" i="4"/>
  <c r="N55" i="4" s="1"/>
  <c r="O75" i="4"/>
  <c r="N75" i="4" s="1"/>
  <c r="O273" i="4"/>
  <c r="N273" i="4" s="1"/>
  <c r="O295" i="4"/>
  <c r="N295" i="4" s="1"/>
  <c r="O19" i="4"/>
  <c r="N19" i="4" s="1"/>
  <c r="O272" i="4"/>
  <c r="N272" i="4" s="1"/>
  <c r="O283" i="4"/>
  <c r="N283" i="4" s="1"/>
  <c r="O83" i="4"/>
  <c r="N83" i="4" s="1"/>
  <c r="O81" i="4"/>
  <c r="N81" i="4" s="1"/>
  <c r="L255" i="4"/>
  <c r="O256" i="4"/>
  <c r="O76" i="4"/>
  <c r="N76" i="4" s="1"/>
  <c r="O53" i="4"/>
  <c r="O296" i="4"/>
  <c r="N296" i="4" s="1"/>
  <c r="O281" i="4"/>
  <c r="N281" i="4" s="1"/>
  <c r="O72" i="4"/>
  <c r="N72" i="4" s="1"/>
  <c r="O269" i="4"/>
  <c r="N269" i="4" s="1"/>
  <c r="O268" i="4"/>
  <c r="N268" i="4" s="1"/>
  <c r="O293" i="4"/>
  <c r="N293" i="4" s="1"/>
  <c r="O54" i="4"/>
  <c r="O60" i="4"/>
  <c r="O57" i="4"/>
  <c r="O275" i="4"/>
  <c r="N275" i="4" s="1"/>
  <c r="O282" i="4"/>
  <c r="N282" i="4" s="1"/>
  <c r="O300" i="4"/>
  <c r="N300" i="4" s="1"/>
  <c r="O299" i="4"/>
  <c r="N299" i="4" s="1"/>
  <c r="O50" i="4"/>
  <c r="N50" i="4" s="1"/>
  <c r="O276" i="4"/>
  <c r="N276" i="4" s="1"/>
  <c r="O298" i="4"/>
  <c r="N298" i="4" s="1"/>
  <c r="O56" i="4"/>
  <c r="N56" i="4" s="1"/>
  <c r="O260" i="4"/>
  <c r="N260" i="4" s="1"/>
  <c r="L15" i="4"/>
  <c r="O30" i="4"/>
  <c r="N30" i="4" s="1"/>
  <c r="O267" i="4"/>
  <c r="N267" i="4" s="1"/>
  <c r="O73" i="4"/>
  <c r="N73" i="4" s="1"/>
  <c r="O301" i="4"/>
  <c r="N301" i="4" s="1"/>
  <c r="O52" i="4"/>
  <c r="N52" i="4" s="1"/>
  <c r="O84" i="4"/>
  <c r="N84" i="4" s="1"/>
  <c r="O294" i="4"/>
  <c r="N294" i="4" s="1"/>
  <c r="O74" i="4"/>
  <c r="N74" i="4" s="1"/>
  <c r="O49" i="4"/>
  <c r="O274" i="4"/>
  <c r="N274" i="4" s="1"/>
  <c r="O271" i="4"/>
  <c r="N271" i="4" s="1"/>
  <c r="O254" i="4"/>
  <c r="N254" i="4" s="1"/>
  <c r="O290" i="4"/>
  <c r="N290" i="4" s="1"/>
  <c r="O82" i="4"/>
  <c r="N82" i="4" s="1"/>
  <c r="O70" i="4"/>
  <c r="N70" i="4" s="1"/>
  <c r="L305" i="4"/>
  <c r="L45" i="4"/>
  <c r="L258" i="4"/>
  <c r="P50" i="25"/>
  <c r="Q49" i="25"/>
  <c r="L78" i="4"/>
  <c r="L69" i="4"/>
  <c r="L265" i="4"/>
  <c r="L252" i="4"/>
  <c r="I8" i="10"/>
  <c r="I14" i="10" s="1"/>
  <c r="G92" i="5"/>
  <c r="H92" i="5"/>
  <c r="G91" i="5"/>
  <c r="H91" i="5"/>
  <c r="G89" i="5"/>
  <c r="H89" i="5"/>
  <c r="H5" i="8"/>
  <c r="H8" i="8" s="1"/>
  <c r="G10" i="8" s="1"/>
  <c r="G12" i="8" s="1"/>
  <c r="G14" i="8" s="1"/>
  <c r="H18" i="7"/>
  <c r="H19" i="7" s="1"/>
  <c r="H15" i="7"/>
  <c r="I9" i="7"/>
  <c r="M25" i="29" l="1"/>
  <c r="O258" i="4"/>
  <c r="E29" i="29" s="1"/>
  <c r="K29" i="29" s="1"/>
  <c r="L19" i="29"/>
  <c r="I19" i="29"/>
  <c r="J19" i="29"/>
  <c r="G19" i="29"/>
  <c r="K19" i="29"/>
  <c r="O15" i="4"/>
  <c r="E15" i="29" s="1"/>
  <c r="H15" i="29" s="1"/>
  <c r="O78" i="4"/>
  <c r="O27" i="4"/>
  <c r="E17" i="29" s="1"/>
  <c r="L17" i="29" s="1"/>
  <c r="O252" i="4"/>
  <c r="N85" i="4"/>
  <c r="N256" i="4"/>
  <c r="O255" i="4"/>
  <c r="L251" i="4"/>
  <c r="N54" i="4"/>
  <c r="O45" i="4"/>
  <c r="O42" i="4" s="1"/>
  <c r="E21" i="29" s="1"/>
  <c r="H21" i="29" s="1"/>
  <c r="N49" i="4"/>
  <c r="L42" i="4"/>
  <c r="N60" i="4"/>
  <c r="N53" i="4"/>
  <c r="N57" i="4"/>
  <c r="O69" i="4"/>
  <c r="G29" i="29"/>
  <c r="L68" i="4"/>
  <c r="P51" i="25"/>
  <c r="Q50" i="25"/>
  <c r="G21" i="7"/>
  <c r="G23" i="7" s="1"/>
  <c r="G30" i="7" s="1"/>
  <c r="G31" i="7" s="1"/>
  <c r="L92" i="5"/>
  <c r="G15" i="8"/>
  <c r="G16" i="8"/>
  <c r="M19" i="29" l="1"/>
  <c r="J29" i="29"/>
  <c r="I29" i="29"/>
  <c r="L29" i="29"/>
  <c r="M29" i="29" s="1"/>
  <c r="H29" i="29"/>
  <c r="O251" i="4"/>
  <c r="E27" i="29" s="1"/>
  <c r="L27" i="29" s="1"/>
  <c r="O68" i="4"/>
  <c r="E23" i="29" s="1"/>
  <c r="K23" i="29" s="1"/>
  <c r="L81" i="5"/>
  <c r="O92" i="5"/>
  <c r="K15" i="29"/>
  <c r="I15" i="29"/>
  <c r="K17" i="29"/>
  <c r="J17" i="29"/>
  <c r="G17" i="29"/>
  <c r="I17" i="29"/>
  <c r="H17" i="29"/>
  <c r="L15" i="29"/>
  <c r="J15" i="29"/>
  <c r="K21" i="29"/>
  <c r="J21" i="29"/>
  <c r="G15" i="29"/>
  <c r="I27" i="29"/>
  <c r="I21" i="29"/>
  <c r="G21" i="29"/>
  <c r="L21" i="29"/>
  <c r="G32" i="7"/>
  <c r="P52" i="25"/>
  <c r="Q51" i="25"/>
  <c r="M17" i="29" l="1"/>
  <c r="M21" i="29"/>
  <c r="M15" i="29"/>
  <c r="J27" i="29"/>
  <c r="H27" i="29"/>
  <c r="K27" i="29"/>
  <c r="G27" i="29"/>
  <c r="J23" i="29"/>
  <c r="I23" i="29"/>
  <c r="H23" i="29"/>
  <c r="G23" i="29"/>
  <c r="L23" i="29"/>
  <c r="N92" i="5"/>
  <c r="O81" i="5"/>
  <c r="E44" i="29" s="1"/>
  <c r="P53" i="25"/>
  <c r="Q52" i="25"/>
  <c r="P42" i="4"/>
  <c r="P43" i="4"/>
  <c r="P45" i="4"/>
  <c r="P46" i="4"/>
  <c r="P47" i="4"/>
  <c r="P48" i="4"/>
  <c r="P49" i="4"/>
  <c r="P51" i="4"/>
  <c r="P52" i="4"/>
  <c r="P53" i="4"/>
  <c r="P54" i="4"/>
  <c r="P56" i="4"/>
  <c r="P58" i="4"/>
  <c r="P59" i="4"/>
  <c r="P68" i="4"/>
  <c r="P69" i="4"/>
  <c r="P70" i="4"/>
  <c r="P71" i="4"/>
  <c r="P72" i="4"/>
  <c r="P78" i="4"/>
  <c r="P75" i="4"/>
  <c r="P74" i="4"/>
  <c r="P73" i="4"/>
  <c r="M27" i="29" l="1"/>
  <c r="M23" i="29"/>
  <c r="J44" i="29"/>
  <c r="I44" i="29"/>
  <c r="G44" i="29"/>
  <c r="H44" i="29"/>
  <c r="L44" i="29"/>
  <c r="K44" i="29"/>
  <c r="P54" i="25"/>
  <c r="Q53" i="25"/>
  <c r="P41" i="4"/>
  <c r="M44" i="29" l="1"/>
  <c r="P55" i="25"/>
  <c r="Q54" i="25"/>
  <c r="P56" i="25" l="1"/>
  <c r="Q55" i="25"/>
  <c r="P57" i="25" l="1"/>
  <c r="Q56" i="25"/>
  <c r="P58" i="25" l="1"/>
  <c r="Q57" i="25"/>
  <c r="L278" i="4"/>
  <c r="P86" i="4"/>
  <c r="P87" i="4"/>
  <c r="P251" i="4"/>
  <c r="P252" i="4"/>
  <c r="P255" i="4"/>
  <c r="P257" i="4"/>
  <c r="P258" i="4"/>
  <c r="P261" i="4"/>
  <c r="P262" i="4"/>
  <c r="P263" i="4"/>
  <c r="P264" i="4"/>
  <c r="P265" i="4"/>
  <c r="P272" i="4"/>
  <c r="P273" i="4"/>
  <c r="P274" i="4"/>
  <c r="P275" i="4"/>
  <c r="P276" i="4"/>
  <c r="P277" i="4"/>
  <c r="P278" i="4"/>
  <c r="P279" i="4"/>
  <c r="P280" i="4"/>
  <c r="P281" i="4"/>
  <c r="P282" i="4"/>
  <c r="P283" i="4"/>
  <c r="P284" i="4"/>
  <c r="P285" i="4"/>
  <c r="P286" i="4"/>
  <c r="P287" i="4"/>
  <c r="P288" i="4"/>
  <c r="P289" i="4"/>
  <c r="P290" i="4"/>
  <c r="P291" i="4"/>
  <c r="P292" i="4"/>
  <c r="P293" i="4"/>
  <c r="P294" i="4"/>
  <c r="P295" i="4"/>
  <c r="P296" i="4"/>
  <c r="P297" i="4"/>
  <c r="P298" i="4"/>
  <c r="P299" i="4"/>
  <c r="P300" i="4"/>
  <c r="P301" i="4"/>
  <c r="P302" i="4"/>
  <c r="P303" i="4"/>
  <c r="P304" i="4"/>
  <c r="P260" i="4"/>
  <c r="P259" i="4"/>
  <c r="P76" i="4"/>
  <c r="P60" i="4"/>
  <c r="P57" i="4"/>
  <c r="P55" i="4"/>
  <c r="G315" i="4" l="1"/>
  <c r="P59" i="25"/>
  <c r="Q58" i="25"/>
  <c r="P88" i="4"/>
  <c r="P50" i="4"/>
  <c r="P25" i="4"/>
  <c r="P60" i="25" l="1"/>
  <c r="Q59" i="25"/>
  <c r="P40" i="4"/>
  <c r="P61" i="25" l="1"/>
  <c r="Q60" i="25"/>
  <c r="L304" i="4"/>
  <c r="P266" i="4"/>
  <c r="P62" i="25" l="1"/>
  <c r="Q61" i="25"/>
  <c r="P271" i="4"/>
  <c r="P267" i="4"/>
  <c r="P268" i="4"/>
  <c r="P269" i="4"/>
  <c r="L44" i="5"/>
  <c r="O44" i="5" s="1"/>
  <c r="N44" i="5" s="1"/>
  <c r="L34" i="5"/>
  <c r="O34" i="5" s="1"/>
  <c r="N34" i="5" s="1"/>
  <c r="L46" i="5"/>
  <c r="O46" i="5" s="1"/>
  <c r="N46" i="5" s="1"/>
  <c r="L45" i="5"/>
  <c r="O45" i="5" s="1"/>
  <c r="N45" i="5" s="1"/>
  <c r="L43" i="5"/>
  <c r="O43" i="5" s="1"/>
  <c r="N43" i="5" s="1"/>
  <c r="L42" i="5"/>
  <c r="O42" i="5" s="1"/>
  <c r="N42" i="5" s="1"/>
  <c r="L41" i="5"/>
  <c r="O41" i="5" s="1"/>
  <c r="N41" i="5" s="1"/>
  <c r="L40" i="5"/>
  <c r="O40" i="5" s="1"/>
  <c r="N40" i="5" s="1"/>
  <c r="L35" i="5"/>
  <c r="O35" i="5" s="1"/>
  <c r="N35" i="5" s="1"/>
  <c r="L33" i="5"/>
  <c r="O33" i="5" s="1"/>
  <c r="N33" i="5" s="1"/>
  <c r="L32" i="5"/>
  <c r="O32" i="5" s="1"/>
  <c r="N32" i="5" s="1"/>
  <c r="L31" i="5"/>
  <c r="O31" i="5" s="1"/>
  <c r="N31" i="5" s="1"/>
  <c r="L30" i="5"/>
  <c r="O30" i="5" s="1"/>
  <c r="N30" i="5" s="1"/>
  <c r="L29" i="5"/>
  <c r="O29" i="5" s="1"/>
  <c r="N29" i="5" l="1"/>
  <c r="O28" i="5"/>
  <c r="L28" i="5"/>
  <c r="P63" i="25"/>
  <c r="Q62" i="25"/>
  <c r="L39" i="5"/>
  <c r="L36" i="5" l="1"/>
  <c r="L19" i="5" s="1"/>
  <c r="G93" i="5" s="1"/>
  <c r="O39" i="5"/>
  <c r="P64" i="25"/>
  <c r="Q63" i="25"/>
  <c r="N39" i="5" l="1"/>
  <c r="O36" i="5"/>
  <c r="O19" i="5" s="1"/>
  <c r="P65" i="25"/>
  <c r="Q64" i="25"/>
  <c r="P256" i="4"/>
  <c r="E40" i="29" l="1"/>
  <c r="N93" i="5"/>
  <c r="P66" i="25"/>
  <c r="Q65" i="25"/>
  <c r="J40" i="29" l="1"/>
  <c r="I40" i="29"/>
  <c r="G40" i="29"/>
  <c r="L40" i="29"/>
  <c r="H40" i="29"/>
  <c r="K40" i="29"/>
  <c r="E37" i="29"/>
  <c r="P67" i="25"/>
  <c r="Q66" i="25"/>
  <c r="M40" i="29" l="1"/>
  <c r="P68" i="25"/>
  <c r="Q67" i="25"/>
  <c r="P105" i="4"/>
  <c r="P114" i="4"/>
  <c r="P107" i="4"/>
  <c r="P116" i="4"/>
  <c r="P109" i="4"/>
  <c r="P118" i="4"/>
  <c r="P106" i="4"/>
  <c r="P113" i="4"/>
  <c r="P115" i="4"/>
  <c r="P110" i="4"/>
  <c r="P108" i="4"/>
  <c r="P104" i="4"/>
  <c r="P111" i="4"/>
  <c r="P112" i="4"/>
  <c r="P69" i="25" l="1"/>
  <c r="Q68" i="25"/>
  <c r="P254" i="4"/>
  <c r="P70" i="25" l="1"/>
  <c r="Q69" i="25"/>
  <c r="P94" i="4"/>
  <c r="P102" i="4"/>
  <c r="P95" i="4"/>
  <c r="P96" i="4"/>
  <c r="P103" i="4"/>
  <c r="P89" i="4"/>
  <c r="P97" i="4"/>
  <c r="P90" i="4"/>
  <c r="P99" i="4"/>
  <c r="P92" i="4"/>
  <c r="P100" i="4"/>
  <c r="P85" i="4"/>
  <c r="P98" i="4"/>
  <c r="P91" i="4"/>
  <c r="P93" i="4"/>
  <c r="P101" i="4"/>
  <c r="P71" i="25" l="1"/>
  <c r="Q70" i="25"/>
  <c r="P253" i="4"/>
  <c r="P72" i="25" l="1"/>
  <c r="Q71" i="25"/>
  <c r="P16" i="4"/>
  <c r="P17" i="4"/>
  <c r="P18" i="4"/>
  <c r="P19" i="4"/>
  <c r="P20" i="4"/>
  <c r="P21" i="4"/>
  <c r="P22" i="4"/>
  <c r="P23" i="4"/>
  <c r="P24" i="4"/>
  <c r="P27" i="4"/>
  <c r="P28" i="4"/>
  <c r="P29" i="4"/>
  <c r="P32" i="4"/>
  <c r="P33" i="4"/>
  <c r="P34" i="4"/>
  <c r="P35" i="4"/>
  <c r="P36" i="4"/>
  <c r="P37" i="4"/>
  <c r="P38" i="4"/>
  <c r="P39" i="4"/>
  <c r="P79" i="4"/>
  <c r="P80" i="4"/>
  <c r="P81" i="4"/>
  <c r="P82" i="4"/>
  <c r="P83" i="4"/>
  <c r="P84" i="4"/>
  <c r="P73" i="25" l="1"/>
  <c r="Q72" i="25"/>
  <c r="P74" i="25" l="1"/>
  <c r="Q73" i="25"/>
  <c r="P15" i="4"/>
  <c r="P75" i="25" l="1"/>
  <c r="Q74" i="25"/>
  <c r="P76" i="25" l="1"/>
  <c r="Q75" i="25"/>
  <c r="P77" i="25" l="1"/>
  <c r="Q76" i="25"/>
  <c r="P78" i="25" l="1"/>
  <c r="Q77" i="25"/>
  <c r="P79" i="25" l="1"/>
  <c r="Q78" i="25"/>
  <c r="P80" i="25" l="1"/>
  <c r="Q79" i="25"/>
  <c r="P81" i="25" l="1"/>
  <c r="Q80" i="25"/>
  <c r="P82" i="25" l="1"/>
  <c r="Q81" i="25"/>
  <c r="P83" i="25" l="1"/>
  <c r="Q82" i="25"/>
  <c r="P84" i="25" l="1"/>
  <c r="Q83" i="25"/>
  <c r="P85" i="25" l="1"/>
  <c r="Q84" i="25"/>
  <c r="P86" i="25" l="1"/>
  <c r="Q85" i="25"/>
  <c r="P87" i="25" l="1"/>
  <c r="Q86" i="25"/>
  <c r="P88" i="25" l="1"/>
  <c r="Q87" i="25"/>
  <c r="P89" i="25" l="1"/>
  <c r="Q88" i="25"/>
  <c r="P90" i="25" l="1"/>
  <c r="Q89" i="25"/>
  <c r="P91" i="25" l="1"/>
  <c r="Q90" i="25"/>
  <c r="P92" i="25" l="1"/>
  <c r="Q91" i="25"/>
  <c r="P93" i="25" l="1"/>
  <c r="Q92" i="25"/>
  <c r="P94" i="25" l="1"/>
  <c r="Q93" i="25"/>
  <c r="P95" i="25" l="1"/>
  <c r="Q94" i="25"/>
  <c r="P96" i="25" l="1"/>
  <c r="Q95" i="25"/>
  <c r="P97" i="25" l="1"/>
  <c r="Q96" i="25"/>
  <c r="P98" i="25" l="1"/>
  <c r="Q97" i="25"/>
  <c r="P99" i="25" l="1"/>
  <c r="Q98" i="25"/>
  <c r="P100" i="25" l="1"/>
  <c r="Q99" i="25"/>
  <c r="P101" i="25" l="1"/>
  <c r="Q100" i="25"/>
  <c r="P102" i="25" l="1"/>
  <c r="Q101" i="25"/>
  <c r="P103" i="25" l="1"/>
  <c r="Q102" i="25"/>
  <c r="P104" i="25" l="1"/>
  <c r="Q103" i="25"/>
  <c r="P105" i="25" l="1"/>
  <c r="Q104" i="25"/>
  <c r="P106" i="25" l="1"/>
  <c r="Q105" i="25"/>
  <c r="P107" i="25" l="1"/>
  <c r="Q106" i="25"/>
  <c r="P108" i="25" l="1"/>
  <c r="Q107" i="25"/>
  <c r="P109" i="25" l="1"/>
  <c r="Q108" i="25"/>
  <c r="P110" i="25" l="1"/>
  <c r="Q109" i="25"/>
  <c r="P111" i="25" l="1"/>
  <c r="Q110" i="25"/>
  <c r="P112" i="25" l="1"/>
  <c r="Q111" i="25"/>
  <c r="P113" i="25" l="1"/>
  <c r="Q112" i="25"/>
  <c r="P114" i="25" l="1"/>
  <c r="Q113" i="25"/>
  <c r="P115" i="25" l="1"/>
  <c r="Q114" i="25"/>
  <c r="P116" i="25" l="1"/>
  <c r="Q115" i="25"/>
  <c r="P117" i="25" l="1"/>
  <c r="Q116" i="25"/>
  <c r="P118" i="25" l="1"/>
  <c r="Q117" i="25"/>
  <c r="P119" i="25" l="1"/>
  <c r="Q118" i="25"/>
  <c r="P120" i="25" l="1"/>
  <c r="Q119" i="25"/>
  <c r="P121" i="25" l="1"/>
  <c r="Q120" i="25"/>
  <c r="P122" i="25" l="1"/>
  <c r="Q121" i="25"/>
  <c r="P123" i="25" l="1"/>
  <c r="Q122" i="25"/>
  <c r="P124" i="25" l="1"/>
  <c r="Q123" i="25"/>
  <c r="P125" i="25" l="1"/>
  <c r="Q124" i="25"/>
  <c r="P126" i="25" l="1"/>
  <c r="Q125" i="25"/>
  <c r="P127" i="25" l="1"/>
  <c r="Q126" i="25"/>
  <c r="P128" i="25" l="1"/>
  <c r="Q127" i="25"/>
  <c r="P129" i="25" l="1"/>
  <c r="Q128" i="25"/>
  <c r="P130" i="25" l="1"/>
  <c r="Q129" i="25"/>
  <c r="P131" i="25" l="1"/>
  <c r="Q130" i="25"/>
  <c r="P132" i="25" l="1"/>
  <c r="Q131" i="25"/>
  <c r="P133" i="25" l="1"/>
  <c r="Q132" i="25"/>
  <c r="P134" i="25" l="1"/>
  <c r="Q133" i="25"/>
  <c r="P135" i="25" l="1"/>
  <c r="Q134" i="25"/>
  <c r="P136" i="25" l="1"/>
  <c r="Q135" i="25"/>
  <c r="P137" i="25" l="1"/>
  <c r="Q136" i="25"/>
  <c r="P138" i="25" l="1"/>
  <c r="Q137" i="25"/>
  <c r="P139" i="25" l="1"/>
  <c r="Q138" i="25"/>
  <c r="P140" i="25" l="1"/>
  <c r="Q139" i="25"/>
  <c r="P141" i="25" l="1"/>
  <c r="Q140" i="25"/>
  <c r="P142" i="25" l="1"/>
  <c r="Q141" i="25"/>
  <c r="P143" i="25" l="1"/>
  <c r="Q142" i="25"/>
  <c r="P144" i="25" l="1"/>
  <c r="Q143" i="25"/>
  <c r="P145" i="25" l="1"/>
  <c r="Q144" i="25"/>
  <c r="P146" i="25" l="1"/>
  <c r="Q145" i="25"/>
  <c r="P147" i="25" l="1"/>
  <c r="Q146" i="25"/>
  <c r="P148" i="25" l="1"/>
  <c r="Q147" i="25"/>
  <c r="P149" i="25" l="1"/>
  <c r="Q148" i="25"/>
  <c r="P150" i="25" l="1"/>
  <c r="Q149" i="25"/>
  <c r="P151" i="25" l="1"/>
  <c r="Q150" i="25"/>
  <c r="P152" i="25" l="1"/>
  <c r="Q151" i="25"/>
  <c r="P153" i="25" l="1"/>
  <c r="Q152" i="25"/>
  <c r="P154" i="25" l="1"/>
  <c r="Q153" i="25"/>
  <c r="P155" i="25" l="1"/>
  <c r="Q154" i="25"/>
  <c r="P156" i="25" l="1"/>
  <c r="Q155" i="25"/>
  <c r="P157" i="25" l="1"/>
  <c r="Q156" i="25"/>
  <c r="P158" i="25" l="1"/>
  <c r="Q157" i="25"/>
  <c r="P159" i="25" l="1"/>
  <c r="Q158" i="25"/>
  <c r="P160" i="25" l="1"/>
  <c r="Q159" i="25"/>
  <c r="P394" i="25" l="1"/>
  <c r="Q160" i="25"/>
  <c r="O265" i="4"/>
  <c r="E31" i="29" l="1"/>
  <c r="K31" i="29" l="1"/>
  <c r="G31" i="29"/>
  <c r="L31" i="29"/>
  <c r="H31" i="29"/>
  <c r="J31" i="29"/>
  <c r="O278" i="4" l="1"/>
  <c r="E33" i="29" l="1"/>
  <c r="I33" i="29" l="1"/>
  <c r="K33" i="29"/>
  <c r="L33" i="29"/>
  <c r="H33" i="29"/>
  <c r="G33" i="29"/>
  <c r="J33" i="29"/>
  <c r="O305" i="4"/>
  <c r="E35" i="30" s="1"/>
  <c r="H35" i="30" l="1"/>
  <c r="H47" i="30" s="1"/>
  <c r="L35" i="30"/>
  <c r="L47" i="30" s="1"/>
  <c r="J35" i="30"/>
  <c r="J47" i="30" s="1"/>
  <c r="E14" i="30"/>
  <c r="E47" i="30" s="1"/>
  <c r="G35" i="30"/>
  <c r="G47" i="30" s="1"/>
  <c r="I35" i="30"/>
  <c r="I47" i="30" s="1"/>
  <c r="K35" i="30"/>
  <c r="M33" i="29"/>
  <c r="N315" i="4"/>
  <c r="E35" i="29"/>
  <c r="D31" i="30" l="1"/>
  <c r="D17" i="30"/>
  <c r="D40" i="30"/>
  <c r="D33" i="30"/>
  <c r="D29" i="30"/>
  <c r="D15" i="30"/>
  <c r="D27" i="30"/>
  <c r="D42" i="30"/>
  <c r="D25" i="30"/>
  <c r="D19" i="30"/>
  <c r="D44" i="30"/>
  <c r="D38" i="30"/>
  <c r="D21" i="30"/>
  <c r="D23" i="30"/>
  <c r="D37" i="30"/>
  <c r="M35" i="30"/>
  <c r="K47" i="30"/>
  <c r="K48" i="30" s="1"/>
  <c r="J48" i="30"/>
  <c r="I48" i="30"/>
  <c r="L48" i="30"/>
  <c r="D35" i="30"/>
  <c r="G48" i="30"/>
  <c r="H48" i="30"/>
  <c r="I35" i="29"/>
  <c r="G35" i="29"/>
  <c r="G47" i="29" s="1"/>
  <c r="L35" i="29"/>
  <c r="H35" i="29"/>
  <c r="H47" i="29" s="1"/>
  <c r="J35" i="29"/>
  <c r="J47" i="29" s="1"/>
  <c r="K35" i="29"/>
  <c r="K47" i="29" s="1"/>
  <c r="E14" i="29"/>
  <c r="D14" i="30" l="1"/>
  <c r="D47" i="30" s="1"/>
  <c r="M47" i="30"/>
  <c r="M35" i="29"/>
  <c r="L47" i="29"/>
  <c r="E47" i="29"/>
  <c r="H48" i="29" s="1"/>
  <c r="J48" i="29" l="1"/>
  <c r="K48" i="29"/>
  <c r="L48" i="29"/>
  <c r="G48" i="29"/>
  <c r="D40" i="29"/>
  <c r="D44" i="29"/>
  <c r="D19" i="29"/>
  <c r="D15" i="29"/>
  <c r="D42" i="29"/>
  <c r="D27" i="29"/>
  <c r="D25" i="29"/>
  <c r="D33" i="29"/>
  <c r="D21" i="29"/>
  <c r="D37" i="29"/>
  <c r="D23" i="29"/>
  <c r="D31" i="29"/>
  <c r="D29" i="29"/>
  <c r="D38" i="29"/>
  <c r="D17" i="29"/>
  <c r="D35" i="29"/>
  <c r="D14" i="29" l="1"/>
  <c r="D47" i="29" s="1"/>
  <c r="I31" i="29"/>
  <c r="M31" i="29" l="1"/>
  <c r="I47" i="29"/>
  <c r="M47" i="29" l="1"/>
  <c r="I48" i="29"/>
</calcChain>
</file>

<file path=xl/sharedStrings.xml><?xml version="1.0" encoding="utf-8"?>
<sst xmlns="http://schemas.openxmlformats.org/spreadsheetml/2006/main" count="14660" uniqueCount="1960">
  <si>
    <t>TERRAPLENAGEM</t>
  </si>
  <si>
    <t>1.2</t>
  </si>
  <si>
    <t>1.3</t>
  </si>
  <si>
    <t>1.4</t>
  </si>
  <si>
    <t>PAVIMENTAÇÃO</t>
  </si>
  <si>
    <t>SINALIZAÇÃO</t>
  </si>
  <si>
    <t>Item</t>
  </si>
  <si>
    <t>Discriminação</t>
  </si>
  <si>
    <t>Unidade</t>
  </si>
  <si>
    <t>Especificação</t>
  </si>
  <si>
    <t>Quantidade</t>
  </si>
  <si>
    <t>1.1</t>
  </si>
  <si>
    <t>2.1</t>
  </si>
  <si>
    <t>2.3</t>
  </si>
  <si>
    <t>1.</t>
  </si>
  <si>
    <t>3.</t>
  </si>
  <si>
    <t>4.</t>
  </si>
  <si>
    <t>TOTAL</t>
  </si>
  <si>
    <t>5.</t>
  </si>
  <si>
    <t>5.1</t>
  </si>
  <si>
    <t>%</t>
  </si>
  <si>
    <t>BDI:</t>
  </si>
  <si>
    <t>4.1</t>
  </si>
  <si>
    <t>1.5</t>
  </si>
  <si>
    <t>PREÇOS</t>
  </si>
  <si>
    <t>2.2</t>
  </si>
  <si>
    <t>3.1</t>
  </si>
  <si>
    <t>3.2</t>
  </si>
  <si>
    <t>4.2</t>
  </si>
  <si>
    <t>5.2</t>
  </si>
  <si>
    <t>6.1</t>
  </si>
  <si>
    <t>6.2</t>
  </si>
  <si>
    <t>SINALIZAÇÃO HORIZONTAL</t>
  </si>
  <si>
    <t>SINALIZAÇÃO VERTICAL</t>
  </si>
  <si>
    <t>7.1</t>
  </si>
  <si>
    <t>-</t>
  </si>
  <si>
    <t>4.1.1</t>
  </si>
  <si>
    <t>4.2.1</t>
  </si>
  <si>
    <t>4.2.2</t>
  </si>
  <si>
    <t>4.2.3</t>
  </si>
  <si>
    <t>und</t>
  </si>
  <si>
    <t>1.6</t>
  </si>
  <si>
    <t>1.7</t>
  </si>
  <si>
    <t>1.8</t>
  </si>
  <si>
    <t>1.9</t>
  </si>
  <si>
    <t>5.1.1</t>
  </si>
  <si>
    <t>5.1.2</t>
  </si>
  <si>
    <t>5.1.4</t>
  </si>
  <si>
    <t>5.2.1</t>
  </si>
  <si>
    <t>7.2</t>
  </si>
  <si>
    <t>Preço (R$)</t>
  </si>
  <si>
    <t>4.2.4</t>
  </si>
  <si>
    <t>ILUMINAÇÃO</t>
  </si>
  <si>
    <t>9.</t>
  </si>
  <si>
    <t>9.1</t>
  </si>
  <si>
    <t>m²</t>
  </si>
  <si>
    <t>m³</t>
  </si>
  <si>
    <t>m</t>
  </si>
  <si>
    <t>CICLOVIA</t>
  </si>
  <si>
    <t>t</t>
  </si>
  <si>
    <t>Lastro de brita</t>
  </si>
  <si>
    <t>PROJETO:</t>
  </si>
  <si>
    <t>TRECHO:</t>
  </si>
  <si>
    <t>EXTENSÃO:</t>
  </si>
  <si>
    <t>REVISÃO:</t>
  </si>
  <si>
    <t>DATA BASE:</t>
  </si>
  <si>
    <t>Forn. e implantação placa sinaliz. tot.refletiva</t>
  </si>
  <si>
    <t>Suporte metál.galv.fogo d=2,5" c/tampa e aletas anti-giro h=2,50m</t>
  </si>
  <si>
    <t>Suporte metál.galv.fogo d=2,5" c/tampa e aletas anti-giro h=3,00m</t>
  </si>
  <si>
    <t>Suporte metál.galv.fogo d=2,5" c/tampa e aletas anti-giro h=4,00m</t>
  </si>
  <si>
    <t>DRENAGEM E OAC</t>
  </si>
  <si>
    <t>Escavação mecânica de valas</t>
  </si>
  <si>
    <t>Reaterro mecânico de valas com apiloamento</t>
  </si>
  <si>
    <t>C.B.U.Q. c/asf.modificado por borracha inclusive fornec. do asfalto</t>
  </si>
  <si>
    <t>Imprimação com CM-30</t>
  </si>
  <si>
    <t>Base - brita graduada - PM</t>
  </si>
  <si>
    <t>Sub-Base - brita 4-A - PI</t>
  </si>
  <si>
    <t>Desm. dest. limpeza áreas c/arv. diam. Até 0,15 m</t>
  </si>
  <si>
    <t>Compactação de material de "bota-fora"</t>
  </si>
  <si>
    <t>Asfalto texturizado colorido</t>
  </si>
  <si>
    <t>3.3</t>
  </si>
  <si>
    <t>3.4</t>
  </si>
  <si>
    <t>3.5</t>
  </si>
  <si>
    <t>3.6</t>
  </si>
  <si>
    <t>3.7</t>
  </si>
  <si>
    <t>3.8</t>
  </si>
  <si>
    <t>Reforço do Subleito - material estabilizado granulom. (moledo) - PN</t>
  </si>
  <si>
    <t>Regularização do subleito - PN</t>
  </si>
  <si>
    <t>PAVISOL</t>
  </si>
  <si>
    <t>PMC-ES 085/99</t>
  </si>
  <si>
    <t>4.2.14</t>
  </si>
  <si>
    <t>4.2.15</t>
  </si>
  <si>
    <t>Regularização e compactação manual dos passeios</t>
  </si>
  <si>
    <t>Grama em leivas</t>
  </si>
  <si>
    <t>Pontos de ônibus</t>
  </si>
  <si>
    <t>DER/SP-ET-DE-P00/048</t>
  </si>
  <si>
    <t>PMC-ES 087/99</t>
  </si>
  <si>
    <t>PMC-ES 089/99</t>
  </si>
  <si>
    <t>DER/PR ES-OC 17/05</t>
  </si>
  <si>
    <t>IMPLANTAÇÃO</t>
  </si>
  <si>
    <t>Instalar poste com luminária</t>
  </si>
  <si>
    <t>COPEL NTC 81</t>
  </si>
  <si>
    <t>CALÇADAS</t>
  </si>
  <si>
    <t>PAISAGISMO</t>
  </si>
  <si>
    <t>SINALIZAÇÃO SEMAFÓRICA</t>
  </si>
  <si>
    <t>Forn. e colocação de tachão reflet. monodirecional</t>
  </si>
  <si>
    <t>Remoção de placa de sinalização</t>
  </si>
  <si>
    <t>Remanejamento de placa de sinalização inclusive suporte</t>
  </si>
  <si>
    <t>CORREDOR MARECHAL FLORIANO PEIXOTO</t>
  </si>
  <si>
    <t>SÃO JOSÉ DOS PINHAIS / PR</t>
  </si>
  <si>
    <t>RELOCAÇÃO</t>
  </si>
  <si>
    <t>Código</t>
  </si>
  <si>
    <t>Unitário</t>
  </si>
  <si>
    <t>Total</t>
  </si>
  <si>
    <t>Fonte</t>
  </si>
  <si>
    <t>DER/PR</t>
  </si>
  <si>
    <t>COMPOSIÇÃO</t>
  </si>
  <si>
    <t>560400</t>
  </si>
  <si>
    <t>570350</t>
  </si>
  <si>
    <t>531000</t>
  </si>
  <si>
    <t>DER/PR ES-T 01/05</t>
  </si>
  <si>
    <t>DER/PR ES-T 06/05</t>
  </si>
  <si>
    <t>DER/PR ES-D 09/05</t>
  </si>
  <si>
    <t>DER/PR ES-T 02/05</t>
  </si>
  <si>
    <t>DER/PR ES-D 12/05</t>
  </si>
  <si>
    <t>DER/PR ES-OC 13/05</t>
  </si>
  <si>
    <t>DER/PR ES-P 28/05</t>
  </si>
  <si>
    <t>DER/PR ES-P 17/05</t>
  </si>
  <si>
    <t>DER/PR ES-P 21/05</t>
  </si>
  <si>
    <t>DER/PR ES-P 05/05</t>
  </si>
  <si>
    <t>DER/PR ES-P 07/05</t>
  </si>
  <si>
    <t>DER/PR ES-P 01/05</t>
  </si>
  <si>
    <t>PMC-ES 075/99
PMC-ES 077/99</t>
  </si>
  <si>
    <t>DER/PR ES-OC 05/05</t>
  </si>
  <si>
    <t>DER/PR ES-OC 04/05</t>
  </si>
  <si>
    <t>DER/PR ES-OC 08/05</t>
  </si>
  <si>
    <t>DER/PR ES-OC 09/05</t>
  </si>
  <si>
    <t>FORNECEDOR</t>
  </si>
  <si>
    <t>SINALIZAÇÃO DE OBRAS</t>
  </si>
  <si>
    <t>535000</t>
  </si>
  <si>
    <t>Fornecimento e implantação de árvores de pequeno porte (Ipê Amarelo)</t>
  </si>
  <si>
    <t>Fornecimento e implantação de árvores de médio porte (Quaresmeira)</t>
  </si>
  <si>
    <t>Lançamento de condutor cobre 6,00 mm² com isolador plástico 750V</t>
  </si>
  <si>
    <t>Barril delimitador de tráfego</t>
  </si>
  <si>
    <t>Cone refletivo pesado para canalização de tráfego</t>
  </si>
  <si>
    <t>Sinalizador solar para cone de canalização de tráfego</t>
  </si>
  <si>
    <t>3,00 km</t>
  </si>
  <si>
    <t>DNIT IPR 738</t>
  </si>
  <si>
    <t>2.</t>
  </si>
  <si>
    <t>vb</t>
  </si>
  <si>
    <t>1.10</t>
  </si>
  <si>
    <t>1.13</t>
  </si>
  <si>
    <t xml:space="preserve">Caixa de captação simples com grelha de ferro fundido </t>
  </si>
  <si>
    <t>1.14</t>
  </si>
  <si>
    <t>5.1.3</t>
  </si>
  <si>
    <t>5.1.5</t>
  </si>
  <si>
    <t>5.1.6</t>
  </si>
  <si>
    <t>5.1.7</t>
  </si>
  <si>
    <t>5.2.2</t>
  </si>
  <si>
    <t>5.2.3</t>
  </si>
  <si>
    <t>5.2.4</t>
  </si>
  <si>
    <t>5.2.5</t>
  </si>
  <si>
    <t>5.2.6</t>
  </si>
  <si>
    <t>5.2.7</t>
  </si>
  <si>
    <t>6.3</t>
  </si>
  <si>
    <t>6.4</t>
  </si>
  <si>
    <t>6.5</t>
  </si>
  <si>
    <t>6.6</t>
  </si>
  <si>
    <t>7.1.1</t>
  </si>
  <si>
    <t>7.1.2</t>
  </si>
  <si>
    <t>7.2.1</t>
  </si>
  <si>
    <t>6.</t>
  </si>
  <si>
    <t>Retirar Poste com Luminárias</t>
  </si>
  <si>
    <t>7.</t>
  </si>
  <si>
    <t>8.</t>
  </si>
  <si>
    <t>8.1</t>
  </si>
  <si>
    <t>8.2</t>
  </si>
  <si>
    <t>8.3</t>
  </si>
  <si>
    <t>8.4</t>
  </si>
  <si>
    <t>8.5</t>
  </si>
  <si>
    <t>Rampa de acessibilidade - Ciclovia</t>
  </si>
  <si>
    <t>4.2.5</t>
  </si>
  <si>
    <t>Fornecimento e assentamento de paver em cor natural - h=6cm, incluindo colchão de areia</t>
  </si>
  <si>
    <t>Fornecimento e assentamento de paver em cor preta - h=6cm, incluindo colchão de areia</t>
  </si>
  <si>
    <t>4.2.8</t>
  </si>
  <si>
    <t xml:space="preserve">Fornecimento e assentamento de paver em cor natural - h=8cm, incluindo colchão de areia </t>
  </si>
  <si>
    <t>4.2.9</t>
  </si>
  <si>
    <t>Fornecimento e assentamento de paver em cor preta - h=8cm, incluindo colchão de areia</t>
  </si>
  <si>
    <t>4.2.10</t>
  </si>
  <si>
    <t>4.2.11</t>
  </si>
  <si>
    <t>4.2.12</t>
  </si>
  <si>
    <t>Remoção de paver</t>
  </si>
  <si>
    <t>4.2.13</t>
  </si>
  <si>
    <t>Reassentamento de Paver</t>
  </si>
  <si>
    <t>Esc. carga e transp. 1a. cat. 10000-15000m</t>
  </si>
  <si>
    <t>DER/PR ES-P 27/05</t>
  </si>
  <si>
    <t>10.</t>
  </si>
  <si>
    <t>INSTALAÇÃO DE CANTEIRO</t>
  </si>
  <si>
    <t>10.1</t>
  </si>
  <si>
    <t>mês</t>
  </si>
  <si>
    <t>10.2</t>
  </si>
  <si>
    <t>Vestiário/sanitários - Container</t>
  </si>
  <si>
    <t>10.3</t>
  </si>
  <si>
    <t>Refeitório/sala social - Container</t>
  </si>
  <si>
    <t>10.4</t>
  </si>
  <si>
    <t>Laboratório - Container</t>
  </si>
  <si>
    <t>10.5</t>
  </si>
  <si>
    <t>Locação da área para instação do canteiro</t>
  </si>
  <si>
    <t>10.6</t>
  </si>
  <si>
    <t>10.7</t>
  </si>
  <si>
    <t xml:space="preserve">Aluguel laboratório de betume </t>
  </si>
  <si>
    <t>10.8</t>
  </si>
  <si>
    <t>Aluguel  laboratório de concreto</t>
  </si>
  <si>
    <t>10.9</t>
  </si>
  <si>
    <t>10.10</t>
  </si>
  <si>
    <t>11.</t>
  </si>
  <si>
    <t>MOBILIZAÇÃO DE EQUIPAMENTOS</t>
  </si>
  <si>
    <t>SINAPI</t>
  </si>
  <si>
    <t>DNIT</t>
  </si>
  <si>
    <t>Aluguel  equip. p/escritórios e refeitórios</t>
  </si>
  <si>
    <t xml:space="preserve">Aluguel  equipamentos p/topografia </t>
  </si>
  <si>
    <t>Aluguel  laboratório de solos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</si>
  <si>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</si>
  <si>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</si>
  <si>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</si>
  <si>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</si>
  <si>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</si>
  <si>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</si>
  <si>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</si>
  <si>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</si>
  <si>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</si>
  <si>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10.11</t>
  </si>
  <si>
    <t>10.12</t>
  </si>
  <si>
    <t>10.13</t>
  </si>
  <si>
    <t>10.14</t>
  </si>
  <si>
    <t>10.15</t>
  </si>
  <si>
    <t>10.16</t>
  </si>
  <si>
    <t>10.17</t>
  </si>
  <si>
    <t>10.18</t>
  </si>
  <si>
    <t>10.19</t>
  </si>
  <si>
    <t>10.20</t>
  </si>
  <si>
    <t>10.21</t>
  </si>
  <si>
    <t>10.22</t>
  </si>
  <si>
    <t>10.23</t>
  </si>
  <si>
    <t>10.24</t>
  </si>
  <si>
    <t>10.25</t>
  </si>
  <si>
    <t>Betoneira 320 l (4kW)</t>
  </si>
  <si>
    <t xml:space="preserve">Caminhão basculante </t>
  </si>
  <si>
    <t xml:space="preserve">Caminhão carroceria de madeira </t>
  </si>
  <si>
    <t xml:space="preserve">Caminhão tanque </t>
  </si>
  <si>
    <t>Carregadeira de pneus - 3.1 m³ (127 kW)</t>
  </si>
  <si>
    <t>Compactador manual - placa vibratória c/ motor (3 kW)</t>
  </si>
  <si>
    <t>Compactador manual - soquete vibratório (2 kW)</t>
  </si>
  <si>
    <t>Compressor de Ar - 180 PCM (59 kW)</t>
  </si>
  <si>
    <t>Distribuidor de agregados - autopropelido (40 kW)</t>
  </si>
  <si>
    <t>Equip. Distribuição de Asfalto - montado em caminhão (150 kW)</t>
  </si>
  <si>
    <t>Escavadeira hidráulica - com esteira - cap. 1,3 m³ (166 kW)</t>
  </si>
  <si>
    <t>Fresadora a frio de pequeno porte</t>
  </si>
  <si>
    <t>Grupo gerador - 164/180 kVA (144 kW)</t>
  </si>
  <si>
    <t>Martelete - rompedor 28 kg</t>
  </si>
  <si>
    <t>Motoniveladora - (93 kW)</t>
  </si>
  <si>
    <t>Rolo compactador - de pneus autopropelido 21t (97 kW)</t>
  </si>
  <si>
    <t>Rolo compactador - pé de carneiro autop. 11.25 t vibrat. (85 kW)</t>
  </si>
  <si>
    <t>Rolo compactador - tandem vibratório autopropelido 10,9 t (111 kW)</t>
  </si>
  <si>
    <t>Rolo compactador - tandem vibratório autopropelido 2,4 t (23 kW)</t>
  </si>
  <si>
    <t>Tanque de estocagem de Asfalto - 20 000 l</t>
  </si>
  <si>
    <t>Trator agrícola  - (77 kW)</t>
  </si>
  <si>
    <t>Trator de esteira</t>
  </si>
  <si>
    <t>Vassoura mecânica - rebocável</t>
  </si>
  <si>
    <t>Vibrador de imersão p/ concreto (2 kW)</t>
  </si>
  <si>
    <t>Vibro-acabadora de Asfalto com esquis (74 kW)</t>
  </si>
  <si>
    <t>GERENCIAMENTO LOCAL</t>
  </si>
  <si>
    <t>Engenheiro / Profissional Pleno</t>
  </si>
  <si>
    <t>11.1</t>
  </si>
  <si>
    <t>11.2</t>
  </si>
  <si>
    <t>11.3</t>
  </si>
  <si>
    <t>11.4</t>
  </si>
  <si>
    <t>11.5</t>
  </si>
  <si>
    <t>Meio fio de concreto tipo 2 (pré-moldado)</t>
  </si>
  <si>
    <t>Meio fio de concreto tipo 7 (pré-moldado)</t>
  </si>
  <si>
    <t>Binder exclusive fornecimento do CAP (até 10.000 t)</t>
  </si>
  <si>
    <t>C.B.U.Q. c/asf.modificado por borracha excl. fornec. Asfalto</t>
  </si>
  <si>
    <t>Imprimação impermeab. exclusive fornec. do CM</t>
  </si>
  <si>
    <t>Pintura de ligação exclusive fornec. da emulsão</t>
  </si>
  <si>
    <t>Pintura de faixa - tinta base acrílica emulsionada em água - espessura de 0,5 mm - BRANCA</t>
  </si>
  <si>
    <t>Pintura de faixa - tinta base acrílica emulsionada em água - espessura de 0,5 mm - AMARELA</t>
  </si>
  <si>
    <t>Pintura de setas e zebrados - tinta base acrílica emulsionada em água - espessura de 0,5 mm - BRANCA</t>
  </si>
  <si>
    <t>Pintura de setas e zebrados - tinta base acrílica emulsionada em água - espessura de 0,5 mm - AMARELA</t>
  </si>
  <si>
    <t>Pintura de setas e zebrados - tinta base acrílica emulsionada em água - espessura de 0,5 mm - VERMELHA</t>
  </si>
  <si>
    <t>Pintura de setas e zebrados - tinta base acrílica emulsionada em água - espessura de 0,5 mm - PRETA</t>
  </si>
  <si>
    <t>Técnico Pleno (Topográfo)</t>
  </si>
  <si>
    <t>RELOCAÇÃO COMPAGÁS</t>
  </si>
  <si>
    <t>BDI</t>
  </si>
  <si>
    <t>Und</t>
  </si>
  <si>
    <t>(A) Equipamentos</t>
  </si>
  <si>
    <t>Ut.PR</t>
  </si>
  <si>
    <t>Ut. Impro</t>
  </si>
  <si>
    <t>Vl. Hr Prod</t>
  </si>
  <si>
    <t>Vl. Hr . Impro</t>
  </si>
  <si>
    <t>Custo Horário</t>
  </si>
  <si>
    <t>Cam. Bascul. 2426/48 9m³ média</t>
  </si>
  <si>
    <t>Retroescavadeira BL - 60 4x4 média</t>
  </si>
  <si>
    <t xml:space="preserve">Serra Corte  concreto / asfalto  M-110 </t>
  </si>
  <si>
    <t xml:space="preserve">Soprador Gasolina </t>
  </si>
  <si>
    <t>(A) Mão de Obra</t>
  </si>
  <si>
    <t>Eq. Salárial</t>
  </si>
  <si>
    <t>Encargos (%)</t>
  </si>
  <si>
    <t>Sal/H</t>
  </si>
  <si>
    <t>Consumo</t>
  </si>
  <si>
    <t>Custo horario</t>
  </si>
  <si>
    <t>Apontador</t>
  </si>
  <si>
    <t>Encarregado de Serviço</t>
  </si>
  <si>
    <t>Servente</t>
  </si>
  <si>
    <t>(B) Itens de Incidencia</t>
  </si>
  <si>
    <t>M.O</t>
  </si>
  <si>
    <t>Equip.</t>
  </si>
  <si>
    <t>Mat.</t>
  </si>
  <si>
    <t>Custo</t>
  </si>
  <si>
    <t>Ferramentas Manuais</t>
  </si>
  <si>
    <t>x</t>
  </si>
  <si>
    <t>total</t>
  </si>
  <si>
    <t>Custo Horario de Execução(A + B)</t>
  </si>
  <si>
    <t>(C) Produção de Equipe</t>
  </si>
  <si>
    <t>Custo Unitario da Execução (A+ B) / C</t>
  </si>
  <si>
    <t>Itens Transporte</t>
  </si>
  <si>
    <t>Unid.</t>
  </si>
  <si>
    <t>Fórmula</t>
  </si>
  <si>
    <t>x1</t>
  </si>
  <si>
    <t>x2</t>
  </si>
  <si>
    <t>Custo Unit.</t>
  </si>
  <si>
    <t>Material de Pavimento Demolido</t>
  </si>
  <si>
    <t>50km</t>
  </si>
  <si>
    <t xml:space="preserve">Custo Direto </t>
  </si>
  <si>
    <t>Preço Unitário</t>
  </si>
  <si>
    <t>Escavação Manual de Valas 1° cat</t>
  </si>
  <si>
    <t>3.1.1</t>
  </si>
  <si>
    <t>RECOMPOSIÇÃO DE PAVIMENTO</t>
  </si>
  <si>
    <t>3.2.1</t>
  </si>
  <si>
    <t>3.2.2</t>
  </si>
  <si>
    <t>ORÇAMENTO FUNDAÇÃO GRADIL METÁLICO</t>
  </si>
  <si>
    <t>1056 m</t>
  </si>
  <si>
    <t>Preço</t>
  </si>
  <si>
    <t>Descriminação</t>
  </si>
  <si>
    <t>unitario</t>
  </si>
  <si>
    <t>Fundação Gradil Metálico</t>
  </si>
  <si>
    <t>Escavação Manual de Vala</t>
  </si>
  <si>
    <t>Concreto 15mpa</t>
  </si>
  <si>
    <t>Bloco de concreto</t>
  </si>
  <si>
    <t>Bloco Gradil 0,15x0,15x0,50</t>
  </si>
  <si>
    <t>Composição</t>
  </si>
  <si>
    <t>Bloco Gradil 0,10x0,10x0,40</t>
  </si>
  <si>
    <t>Área</t>
  </si>
  <si>
    <t>Altura</t>
  </si>
  <si>
    <t>Vol m³</t>
  </si>
  <si>
    <t>Concreto</t>
  </si>
  <si>
    <t>Valor m³ concreto</t>
  </si>
  <si>
    <t>Valor unidade</t>
  </si>
  <si>
    <t>Escavação</t>
  </si>
  <si>
    <t>Volume</t>
  </si>
  <si>
    <t>Volume total</t>
  </si>
  <si>
    <t>Escavação manual de valas</t>
  </si>
  <si>
    <t>ADAPT. COMP- DER/PR</t>
  </si>
  <si>
    <t>conforme planilha de memórias de quantidade</t>
  </si>
  <si>
    <t>PAISA-AB.01.R0 04/04</t>
  </si>
  <si>
    <t>4 - Paisagismo</t>
  </si>
  <si>
    <t>REFERÊNCIA(DER-PR)</t>
  </si>
  <si>
    <t>Fornecimento e instalação de coluna cônica para porta focos principal - h=6,20m</t>
  </si>
  <si>
    <t>Fornecimento e instalação de braço de projetado em coluna cônica - L=3,00m</t>
  </si>
  <si>
    <t>Fornecimento e instalação de braço de projetado em coluna cônica - L=4,00m</t>
  </si>
  <si>
    <t>Fornecimento e instalação de braço de projetado em coluna cônica - L=5,00m</t>
  </si>
  <si>
    <t>Fornecimento e instalação de coluna cônica para porta focos de pedestres - h=4,50m</t>
  </si>
  <si>
    <t>Fornecimento e instalação de coluna cônica para porta focos de conversão - h=4,50m</t>
  </si>
  <si>
    <t>Fornecimento e instalação de pedestal para controlador de tráfego</t>
  </si>
  <si>
    <t>Instalação elétrica no padrão COPEL para fornecimento de energia do sistema</t>
  </si>
  <si>
    <t>Fornecimento e instalação de cabo condutor para ligação elétrica do controlador de tráfego, padrão COPEL</t>
  </si>
  <si>
    <t>Fornecimento  e instalação de cabo flexível -  3 x 1,5 mm², com isolamento 750V, PP, conforme NBR 13.249 para porta focos de pedestre</t>
  </si>
  <si>
    <t>Execução de travessia subterrânea pelo metodo de execução de valas (50x50cm) sob asfalto ou passeio, com 1 eletroduto flexível corrugados em formato helicoidal, fabricado em poliuretano de alta densidade (PEAD) na cor preta e com diâmetro de 75mm, incluindo reconstrução do pavimento ou passeio demolido</t>
  </si>
  <si>
    <t>Remoção de controlador de tráfego</t>
  </si>
  <si>
    <t>Remoção de Porta Foco Principal</t>
  </si>
  <si>
    <t>Remoção de Porta Foco Repetidor</t>
  </si>
  <si>
    <t>Remoção de Porta Foco Pedestre</t>
  </si>
  <si>
    <t>Remoção de Braço Projetado em Coluna Cônica</t>
  </si>
  <si>
    <t>Remoção de Coluna Cônica - h=6,00 m</t>
  </si>
  <si>
    <t>Remoção de Coluna Cônica - h=4,50m</t>
  </si>
  <si>
    <t>Remoção de cabos subterrâneos</t>
  </si>
  <si>
    <t>Remoção de cabos aéreos</t>
  </si>
  <si>
    <t>Remoção de pedestal de controlador de tráfego</t>
  </si>
  <si>
    <t>junho/2018</t>
  </si>
  <si>
    <r>
      <rPr>
        <sz val="10"/>
        <rFont val="Arial"/>
        <family val="2"/>
      </rPr>
      <t>Data Base: 20/06/2018 (Sem desoneração)                                                                                                                                                                          Valores expressos em Reais (R$)</t>
    </r>
  </si>
  <si>
    <r>
      <rPr>
        <sz val="10"/>
        <rFont val="Arial"/>
        <family val="2"/>
      </rPr>
      <t>Grupo de serviço: TERRAPLENAGEM</t>
    </r>
  </si>
  <si>
    <r>
      <rPr>
        <b/>
        <sz val="9"/>
        <rFont val="Arial"/>
        <family val="2"/>
      </rPr>
      <t>Código</t>
    </r>
  </si>
  <si>
    <r>
      <rPr>
        <b/>
        <sz val="9"/>
        <rFont val="Arial"/>
        <family val="2"/>
      </rPr>
      <t>Descrição do Serviço</t>
    </r>
  </si>
  <si>
    <r>
      <rPr>
        <b/>
        <sz val="9"/>
        <rFont val="Arial"/>
        <family val="2"/>
      </rPr>
      <t>Unidade</t>
    </r>
  </si>
  <si>
    <r>
      <rPr>
        <b/>
        <sz val="9"/>
        <rFont val="Arial"/>
        <family val="2"/>
      </rPr>
      <t>Custo Execução</t>
    </r>
  </si>
  <si>
    <r>
      <rPr>
        <b/>
        <sz val="9"/>
        <rFont val="Arial"/>
        <family val="2"/>
      </rPr>
      <t>Custo Material</t>
    </r>
  </si>
  <si>
    <r>
      <rPr>
        <b/>
        <sz val="9"/>
        <rFont val="Arial"/>
        <family val="2"/>
      </rPr>
      <t>Custo Sub-Serviço</t>
    </r>
  </si>
  <si>
    <r>
      <rPr>
        <b/>
        <sz val="9"/>
        <rFont val="Arial"/>
        <family val="2"/>
      </rPr>
      <t>Custo Unitário</t>
    </r>
  </si>
  <si>
    <r>
      <rPr>
        <b/>
        <sz val="9"/>
        <rFont val="Arial"/>
        <family val="2"/>
      </rPr>
      <t>Transporte</t>
    </r>
  </si>
  <si>
    <r>
      <rPr>
        <sz val="10"/>
        <rFont val="Arial"/>
        <family val="2"/>
      </rPr>
      <t>Colchão drenante de areia para fundação de aterros</t>
    </r>
  </si>
  <si>
    <r>
      <rPr>
        <sz val="10"/>
        <rFont val="Arial"/>
        <family val="2"/>
      </rPr>
      <t>m3</t>
    </r>
  </si>
  <si>
    <r>
      <rPr>
        <sz val="10"/>
        <rFont val="Arial"/>
        <family val="2"/>
      </rPr>
      <t>A acrescer</t>
    </r>
  </si>
  <si>
    <r>
      <rPr>
        <sz val="10"/>
        <rFont val="Arial"/>
        <family val="2"/>
      </rPr>
      <t>Compactação de aterros  95% PN (A)</t>
    </r>
  </si>
  <si>
    <r>
      <rPr>
        <sz val="10"/>
        <rFont val="Arial"/>
        <family val="2"/>
      </rPr>
      <t>Compactação de aterros  95% PN (B)</t>
    </r>
  </si>
  <si>
    <r>
      <rPr>
        <sz val="10"/>
        <rFont val="Arial"/>
        <family val="2"/>
      </rPr>
      <t>Compactação de aterros c/controle visual</t>
    </r>
  </si>
  <si>
    <r>
      <rPr>
        <sz val="10"/>
        <rFont val="Arial"/>
        <family val="2"/>
      </rPr>
      <t>Compactação de aterros em 2a. cat.</t>
    </r>
  </si>
  <si>
    <r>
      <rPr>
        <sz val="10"/>
        <rFont val="Arial"/>
        <family val="2"/>
      </rPr>
      <t>Compactação de aterros em 3a. cat.</t>
    </r>
  </si>
  <si>
    <r>
      <rPr>
        <sz val="10"/>
        <rFont val="Arial"/>
        <family val="2"/>
      </rPr>
      <t>Compactação de aterros 100% PN (A)</t>
    </r>
  </si>
  <si>
    <r>
      <rPr>
        <sz val="10"/>
        <rFont val="Arial"/>
        <family val="2"/>
      </rPr>
      <t>Compactação de aterros 100% PN (B)</t>
    </r>
  </si>
  <si>
    <r>
      <rPr>
        <sz val="10"/>
        <rFont val="Arial"/>
        <family val="2"/>
      </rPr>
      <t>Desmatamento e limpeza diam. até 30cm</t>
    </r>
  </si>
  <si>
    <r>
      <rPr>
        <sz val="10"/>
        <rFont val="Arial"/>
        <family val="2"/>
      </rPr>
      <t>m2</t>
    </r>
  </si>
  <si>
    <r>
      <rPr>
        <sz val="10"/>
        <rFont val="Arial"/>
        <family val="2"/>
      </rPr>
      <t>Destocamento árvores diam. &gt; 30cm</t>
    </r>
  </si>
  <si>
    <r>
      <rPr>
        <sz val="10"/>
        <rFont val="Arial"/>
        <family val="2"/>
      </rPr>
      <t>ud</t>
    </r>
  </si>
  <si>
    <r>
      <rPr>
        <sz val="10"/>
        <rFont val="Arial"/>
        <family val="2"/>
      </rPr>
      <t>Esc. carga e transp. 1a. cat.     0-200m</t>
    </r>
  </si>
  <si>
    <r>
      <rPr>
        <sz val="10"/>
        <rFont val="Arial"/>
        <family val="2"/>
      </rPr>
      <t>Esc. carga e transp. 1a. cat.   200-400m</t>
    </r>
  </si>
  <si>
    <r>
      <rPr>
        <sz val="10"/>
        <rFont val="Arial"/>
        <family val="2"/>
      </rPr>
      <t>Esc. carga e transp. 1a. cat.   400-600m</t>
    </r>
  </si>
  <si>
    <r>
      <rPr>
        <sz val="10"/>
        <rFont val="Arial"/>
        <family val="2"/>
      </rPr>
      <t>Esc. carga e transp. 1a. cat.   600-800m</t>
    </r>
  </si>
  <si>
    <r>
      <rPr>
        <sz val="10"/>
        <rFont val="Arial"/>
        <family val="2"/>
      </rPr>
      <t>Esc. carga e transp. 1a. cat.   800-1000m</t>
    </r>
  </si>
  <si>
    <r>
      <rPr>
        <sz val="10"/>
        <rFont val="Arial"/>
        <family val="2"/>
      </rPr>
      <t>Esc. carga e transp. 1a. cat.  1000-1200m</t>
    </r>
  </si>
  <si>
    <r>
      <rPr>
        <sz val="10"/>
        <rFont val="Arial"/>
        <family val="2"/>
      </rPr>
      <t>Esc. carga e transp. 1a. cat.  1200-1400m</t>
    </r>
  </si>
  <si>
    <r>
      <rPr>
        <sz val="10"/>
        <rFont val="Arial"/>
        <family val="2"/>
      </rPr>
      <t>Esc. carga e transp. 1a. cat.  1400-1600m</t>
    </r>
  </si>
  <si>
    <r>
      <rPr>
        <sz val="10"/>
        <rFont val="Arial"/>
        <family val="2"/>
      </rPr>
      <t>Esc. carga e transp. 1a. cat.  1600-2000m</t>
    </r>
  </si>
  <si>
    <r>
      <rPr>
        <sz val="10"/>
        <rFont val="Arial"/>
        <family val="2"/>
      </rPr>
      <t>Esc. carga e transp. 1a. cat.  2000-3000m</t>
    </r>
  </si>
  <si>
    <r>
      <rPr>
        <sz val="10"/>
        <rFont val="Arial"/>
        <family val="2"/>
      </rPr>
      <t>Esc. carga e transp. 1a. cat.  3000-4000m</t>
    </r>
  </si>
  <si>
    <r>
      <rPr>
        <sz val="10"/>
        <rFont val="Arial"/>
        <family val="2"/>
      </rPr>
      <t>Esc. carga e transp. 1a. cat.  4000-5000m</t>
    </r>
  </si>
  <si>
    <r>
      <rPr>
        <sz val="10"/>
        <rFont val="Arial"/>
        <family val="2"/>
      </rPr>
      <t>Esc. carga e transp. 1a. cat.  5000-6000m</t>
    </r>
  </si>
  <si>
    <r>
      <rPr>
        <sz val="10"/>
        <rFont val="Arial"/>
        <family val="2"/>
      </rPr>
      <t>Esc. carga e transp. 1a. cat.  6000-8000m</t>
    </r>
  </si>
  <si>
    <r>
      <rPr>
        <sz val="10"/>
        <rFont val="Arial"/>
        <family val="2"/>
      </rPr>
      <t>Esc. carga e transp. 1a. cat.  8000-10000m</t>
    </r>
  </si>
  <si>
    <r>
      <rPr>
        <sz val="10"/>
        <rFont val="Arial"/>
        <family val="2"/>
      </rPr>
      <t>Esc. carga e transp. 2a. cat.     0-200m</t>
    </r>
  </si>
  <si>
    <r>
      <rPr>
        <sz val="10"/>
        <rFont val="Arial"/>
        <family val="2"/>
      </rPr>
      <t>Esc. carga e transp. 2a. cat.   200-400m</t>
    </r>
  </si>
  <si>
    <r>
      <rPr>
        <sz val="10"/>
        <rFont val="Arial"/>
        <family val="2"/>
      </rPr>
      <t>Esc. carga e transp. 2a. cat.   400-600m</t>
    </r>
  </si>
  <si>
    <r>
      <rPr>
        <sz val="10"/>
        <rFont val="Arial"/>
        <family val="2"/>
      </rPr>
      <t>Esc. carga e transp. 2a. cat.   600-800m</t>
    </r>
  </si>
  <si>
    <r>
      <rPr>
        <sz val="10"/>
        <rFont val="Arial"/>
        <family val="2"/>
      </rPr>
      <t>Esc. carga e transp. 2a. cat.   800-1000m</t>
    </r>
  </si>
  <si>
    <r>
      <rPr>
        <sz val="10"/>
        <rFont val="Arial"/>
        <family val="2"/>
      </rPr>
      <t>Esc. carga e transp. 2a. cat.  1000-1200m</t>
    </r>
  </si>
  <si>
    <r>
      <rPr>
        <sz val="10"/>
        <rFont val="Arial"/>
        <family val="2"/>
      </rPr>
      <t>Esc. carga e transp. 2a. cat.  1200-1400m</t>
    </r>
  </si>
  <si>
    <r>
      <rPr>
        <sz val="10"/>
        <rFont val="Arial"/>
        <family val="2"/>
      </rPr>
      <t>Esc. carga e transp. 2a. cat.  1400-1600m</t>
    </r>
  </si>
  <si>
    <r>
      <rPr>
        <sz val="10"/>
        <rFont val="Arial"/>
        <family val="2"/>
      </rPr>
      <t>Esc. carga e transp. 2a. cat.  1600-2000m</t>
    </r>
  </si>
  <si>
    <r>
      <rPr>
        <sz val="10"/>
        <rFont val="Arial"/>
        <family val="2"/>
      </rPr>
      <t>Esc. carga e transp. 2a. cat.  2000-3000m</t>
    </r>
  </si>
  <si>
    <r>
      <rPr>
        <sz val="10"/>
        <rFont val="Arial"/>
        <family val="2"/>
      </rPr>
      <t>Esc. carga e transp. 2a. cat.  3000-4000m</t>
    </r>
  </si>
  <si>
    <r>
      <rPr>
        <sz val="10"/>
        <rFont val="Arial"/>
        <family val="2"/>
      </rPr>
      <t>Esc. carga e transp. 2a. cat.  4000-5000m</t>
    </r>
  </si>
  <si>
    <r>
      <rPr>
        <sz val="10"/>
        <rFont val="Arial"/>
        <family val="2"/>
      </rPr>
      <t>Esc. carga e transp. 2a. cat.  5000-6000m</t>
    </r>
  </si>
  <si>
    <r>
      <rPr>
        <sz val="10"/>
        <rFont val="Arial"/>
        <family val="2"/>
      </rPr>
      <t>Esc. carga e transp. 2a. cat.  6000-8000m</t>
    </r>
  </si>
  <si>
    <r>
      <rPr>
        <sz val="10"/>
        <rFont val="Arial"/>
        <family val="2"/>
      </rPr>
      <t>Esc. carga e transp. 2a. cat.  8000-10000m</t>
    </r>
  </si>
  <si>
    <r>
      <rPr>
        <sz val="10"/>
        <rFont val="Arial"/>
        <family val="2"/>
      </rPr>
      <t>Esc. carga e transp. 3a. cat.    0-200m</t>
    </r>
  </si>
  <si>
    <r>
      <rPr>
        <sz val="10"/>
        <rFont val="Arial"/>
        <family val="2"/>
      </rPr>
      <t>Esc. carga e transp. 3a. cat.  200-400m</t>
    </r>
  </si>
  <si>
    <r>
      <rPr>
        <sz val="10"/>
        <rFont val="Arial"/>
        <family val="2"/>
      </rPr>
      <t>Esc. carga e transp. 3a. cat.  400-600m</t>
    </r>
  </si>
  <si>
    <r>
      <rPr>
        <sz val="10"/>
        <rFont val="Arial"/>
        <family val="2"/>
      </rPr>
      <t>Esc. carga e transp. 3a. cat.  600-800m</t>
    </r>
  </si>
  <si>
    <r>
      <rPr>
        <sz val="10"/>
        <rFont val="Arial"/>
        <family val="2"/>
      </rPr>
      <t>Esc. carga e transp. 3a. cat.  800-1000m</t>
    </r>
  </si>
  <si>
    <r>
      <rPr>
        <sz val="10"/>
        <rFont val="Arial"/>
        <family val="2"/>
      </rPr>
      <t>Esc. carga e transp. 3a. cat. 1000-1200m</t>
    </r>
  </si>
  <si>
    <r>
      <rPr>
        <sz val="10"/>
        <rFont val="Arial"/>
        <family val="2"/>
      </rPr>
      <t>Esc. carga e transp. 3a. cat. 1200-1400m</t>
    </r>
  </si>
  <si>
    <r>
      <rPr>
        <sz val="10"/>
        <rFont val="Arial"/>
        <family val="2"/>
      </rPr>
      <t>Esc. carga e transp. 3a. cat. 1400-1600m</t>
    </r>
  </si>
  <si>
    <r>
      <rPr>
        <sz val="10"/>
        <rFont val="Arial"/>
        <family val="2"/>
      </rPr>
      <t>Esc. carga e transp. 3a. cat. 1600-2000m</t>
    </r>
  </si>
  <si>
    <r>
      <rPr>
        <sz val="10"/>
        <rFont val="Arial"/>
        <family val="2"/>
      </rPr>
      <t>Esc. carga e transp. 3a. cat. 2000-3000m</t>
    </r>
  </si>
  <si>
    <r>
      <rPr>
        <sz val="10"/>
        <rFont val="Arial"/>
        <family val="2"/>
      </rPr>
      <t>Esc. carga e transp. 3a. cat. 3000-4000m</t>
    </r>
  </si>
  <si>
    <r>
      <rPr>
        <sz val="10"/>
        <rFont val="Arial"/>
        <family val="2"/>
      </rPr>
      <t>Esc. carga e transp. 3a. cat. 4000-5000m</t>
    </r>
  </si>
  <si>
    <r>
      <rPr>
        <sz val="10"/>
        <rFont val="Arial"/>
        <family val="2"/>
      </rPr>
      <t>Esc. carga e transp. 3a. cat. 5000-6000m</t>
    </r>
  </si>
  <si>
    <r>
      <rPr>
        <sz val="10"/>
        <rFont val="Arial"/>
        <family val="2"/>
      </rPr>
      <t>Esc. carga e transp. 3a. cat. 6000-8000m</t>
    </r>
  </si>
  <si>
    <r>
      <rPr>
        <sz val="10"/>
        <rFont val="Arial"/>
        <family val="2"/>
      </rPr>
      <t>Esc. carga e transp. 3a. cat. 8000-10000m</t>
    </r>
  </si>
  <si>
    <r>
      <rPr>
        <sz val="10"/>
        <rFont val="Arial"/>
        <family val="2"/>
      </rPr>
      <t>Espalhamento e conformação de bota-fora</t>
    </r>
  </si>
  <si>
    <r>
      <rPr>
        <sz val="10"/>
        <rFont val="Arial"/>
        <family val="2"/>
      </rPr>
      <t>Extração de material 3a. cat.</t>
    </r>
  </si>
  <si>
    <r>
      <rPr>
        <sz val="10"/>
        <rFont val="Arial"/>
        <family val="2"/>
      </rPr>
      <t>Remoção de solos moles</t>
    </r>
  </si>
  <si>
    <r>
      <rPr>
        <sz val="10"/>
        <rFont val="Arial"/>
        <family val="2"/>
      </rPr>
      <t>Revestimento primário</t>
    </r>
  </si>
  <si>
    <r>
      <rPr>
        <sz val="10"/>
        <rFont val="Arial"/>
        <family val="2"/>
      </rPr>
      <t>Valetões laterais (fundo) 1a. cat.  200 -  600m (A)</t>
    </r>
  </si>
  <si>
    <r>
      <rPr>
        <sz val="10"/>
        <rFont val="Arial"/>
        <family val="2"/>
      </rPr>
      <t>Valetões laterais (fundo) 1a. cat.  200 -  600m (B)</t>
    </r>
  </si>
  <si>
    <r>
      <rPr>
        <sz val="10"/>
        <rFont val="Arial"/>
        <family val="2"/>
      </rPr>
      <t>Valetões laterais (fundo) 1a. cat.  600 -1000m (A)</t>
    </r>
  </si>
  <si>
    <r>
      <rPr>
        <sz val="10"/>
        <rFont val="Arial"/>
        <family val="2"/>
      </rPr>
      <t>Valetões laterais (fundo) 1a. cat.  600 -1000m (B)</t>
    </r>
  </si>
  <si>
    <r>
      <rPr>
        <sz val="10"/>
        <rFont val="Arial"/>
        <family val="2"/>
      </rPr>
      <t>Valetões laterais (fundo) 2a. cat.  200 -  600m (A)</t>
    </r>
  </si>
  <si>
    <r>
      <rPr>
        <sz val="10"/>
        <rFont val="Arial"/>
        <family val="2"/>
      </rPr>
      <t>Valetões laterais (fundo) 2a. cat.  200 -  600m (B)</t>
    </r>
  </si>
  <si>
    <r>
      <rPr>
        <sz val="10"/>
        <rFont val="Arial"/>
        <family val="2"/>
      </rPr>
      <t>Valetões laterais (fundo) 2a. cat.  600 -1000m (A)</t>
    </r>
  </si>
  <si>
    <r>
      <rPr>
        <sz val="10"/>
        <rFont val="Arial"/>
        <family val="2"/>
      </rPr>
      <t>Valetões laterais (fundo) 2a. cat.  600 -1000m (B)</t>
    </r>
  </si>
  <si>
    <r>
      <rPr>
        <sz val="10"/>
        <rFont val="Arial"/>
        <family val="2"/>
      </rPr>
      <t>Grupo de serviço: PAVIMENTAÇÃO</t>
    </r>
  </si>
  <si>
    <r>
      <rPr>
        <sz val="10"/>
        <rFont val="Arial"/>
        <family val="2"/>
      </rPr>
      <t>Bica corrida</t>
    </r>
  </si>
  <si>
    <r>
      <rPr>
        <sz val="10"/>
        <rFont val="Arial"/>
        <family val="2"/>
      </rPr>
      <t>Binder exclusive fornecimento do CAP (acima de 10.000 t)</t>
    </r>
  </si>
  <si>
    <r>
      <rPr>
        <sz val="10"/>
        <rFont val="Arial"/>
        <family val="2"/>
      </rPr>
      <t>t</t>
    </r>
  </si>
  <si>
    <r>
      <rPr>
        <sz val="10"/>
        <rFont val="Arial"/>
        <family val="2"/>
      </rPr>
      <t>Binder exclusive fornecimento do CAP (até 10.000 t)</t>
    </r>
  </si>
  <si>
    <r>
      <rPr>
        <sz val="10"/>
        <rFont val="Arial"/>
        <family val="2"/>
      </rPr>
      <t>Brita graduada na usina</t>
    </r>
  </si>
  <si>
    <r>
      <rPr>
        <sz val="10"/>
        <rFont val="Arial"/>
        <family val="2"/>
      </rPr>
      <t>Brita graduada tratada c/cimento (Cp=4%) 100% PI</t>
    </r>
  </si>
  <si>
    <r>
      <rPr>
        <sz val="10"/>
        <rFont val="Arial"/>
        <family val="2"/>
      </rPr>
      <t>Brita graduada tratada c/cimento (Cp=4%) 100% PM</t>
    </r>
  </si>
  <si>
    <r>
      <rPr>
        <sz val="10"/>
        <rFont val="Arial"/>
        <family val="2"/>
      </rPr>
      <t>Brita graduada 100% PI</t>
    </r>
  </si>
  <si>
    <r>
      <rPr>
        <sz val="10"/>
        <rFont val="Arial"/>
        <family val="2"/>
      </rPr>
      <t>Brita graduada 100% PM</t>
    </r>
  </si>
  <si>
    <r>
      <rPr>
        <sz val="10"/>
        <rFont val="Arial"/>
        <family val="2"/>
      </rPr>
      <t>Camada de bloqueio c/ pedra o &lt; 3/4"</t>
    </r>
  </si>
  <si>
    <r>
      <rPr>
        <sz val="10"/>
        <rFont val="Arial"/>
        <family val="2"/>
      </rPr>
      <t>Capa selante exclusive fornecimento da emulsão</t>
    </r>
  </si>
  <si>
    <r>
      <rPr>
        <sz val="10"/>
        <rFont val="Arial"/>
        <family val="2"/>
      </rPr>
      <t>Carga de cordão pedra p/ pav. poliédrico</t>
    </r>
  </si>
  <si>
    <r>
      <rPr>
        <sz val="10"/>
        <rFont val="Arial"/>
        <family val="2"/>
      </rPr>
      <t>m</t>
    </r>
  </si>
  <si>
    <r>
      <rPr>
        <sz val="10"/>
        <rFont val="Arial"/>
        <family val="2"/>
      </rPr>
      <t>Carga de pedra p/ pav. poliédrico</t>
    </r>
  </si>
  <si>
    <r>
      <rPr>
        <sz val="10"/>
        <rFont val="Arial"/>
        <family val="2"/>
      </rPr>
      <t>C.B.U.Q. - na usina excl. fornec. do CAP (acima de 10.000 t)</t>
    </r>
  </si>
  <si>
    <r>
      <rPr>
        <sz val="10"/>
        <rFont val="Arial"/>
        <family val="2"/>
      </rPr>
      <t>C.B.U.Q. - na usina excl. fornec. do CAP (até 10.000 t)</t>
    </r>
  </si>
  <si>
    <r>
      <rPr>
        <sz val="10"/>
        <rFont val="Arial"/>
        <family val="2"/>
      </rPr>
      <t>C.B.U.Q. c/asf.modificado por borracha excl. fornec. asfalto</t>
    </r>
  </si>
  <si>
    <r>
      <rPr>
        <sz val="10"/>
        <rFont val="Arial"/>
        <family val="2"/>
      </rPr>
      <t>C.B.U.Q. c/asf.modificado por polímero excl. fornec. asfalto</t>
    </r>
  </si>
  <si>
    <r>
      <rPr>
        <sz val="10"/>
        <rFont val="Arial"/>
        <family val="2"/>
      </rPr>
      <t>C.B.U.Q. excl. fornec. do CAP (acima de 10.000 t)</t>
    </r>
  </si>
  <si>
    <r>
      <rPr>
        <sz val="10"/>
        <rFont val="Arial"/>
        <family val="2"/>
      </rPr>
      <t>C.B.U.Q. excl. fornec. do CAP (até 10.000 t)</t>
    </r>
  </si>
  <si>
    <r>
      <rPr>
        <sz val="10"/>
        <rFont val="Arial"/>
        <family val="2"/>
      </rPr>
      <t>Colchão de areia para paralelepípedo</t>
    </r>
  </si>
  <si>
    <r>
      <rPr>
        <sz val="10"/>
        <rFont val="Arial"/>
        <family val="2"/>
      </rPr>
      <t>Colchão de argila p/ pav. poliédrico</t>
    </r>
  </si>
  <si>
    <r>
      <rPr>
        <sz val="10"/>
        <rFont val="Arial"/>
        <family val="2"/>
      </rPr>
      <t>Compactação de pavimento poliédrico</t>
    </r>
  </si>
  <si>
    <r>
      <rPr>
        <sz val="10"/>
        <rFont val="Arial"/>
        <family val="2"/>
      </rPr>
      <t>Contenção lateral c/ solo local p/ pav. poliédrico</t>
    </r>
  </si>
  <si>
    <r>
      <rPr>
        <sz val="10"/>
        <rFont val="Arial"/>
        <family val="2"/>
      </rPr>
      <t>Contenção lateral com solo local</t>
    </r>
  </si>
  <si>
    <r>
      <rPr>
        <sz val="10"/>
        <rFont val="Arial"/>
        <family val="2"/>
      </rPr>
      <t>Corte e preparo cordão pedra p/ pav. poliédrico</t>
    </r>
  </si>
  <si>
    <r>
      <rPr>
        <sz val="10"/>
        <rFont val="Arial"/>
        <family val="2"/>
      </rPr>
      <t>Corte e preparo de pedra p/ pav. poliédrico</t>
    </r>
  </si>
  <si>
    <r>
      <rPr>
        <sz val="10"/>
        <rFont val="Arial"/>
        <family val="2"/>
      </rPr>
      <t>Decapagem pedreira e limpeza periódica p/ pav. poliédrico</t>
    </r>
  </si>
  <si>
    <r>
      <rPr>
        <sz val="10"/>
        <rFont val="Arial"/>
        <family val="2"/>
      </rPr>
      <t>Desmonte manual de pedra  p/ pav. poliédrico</t>
    </r>
  </si>
  <si>
    <r>
      <rPr>
        <sz val="10"/>
        <rFont val="Arial"/>
        <family val="2"/>
      </rPr>
      <t>Enchimento c/ argila p/ pav. poliédrico</t>
    </r>
  </si>
  <si>
    <r>
      <rPr>
        <sz val="10"/>
        <rFont val="Arial"/>
        <family val="2"/>
      </rPr>
      <t>Escarificação e remoção revestimento primário</t>
    </r>
  </si>
  <si>
    <r>
      <rPr>
        <sz val="10"/>
        <rFont val="Arial"/>
        <family val="2"/>
      </rPr>
      <t>Escarificação, regularização compac. subleito</t>
    </r>
  </si>
  <si>
    <r>
      <rPr>
        <sz val="10"/>
        <rFont val="Arial"/>
        <family val="2"/>
      </rPr>
      <t>Escavação e carga mat. jazida 1a. cat.</t>
    </r>
  </si>
  <si>
    <r>
      <rPr>
        <sz val="10"/>
        <rFont val="Arial"/>
        <family val="2"/>
      </rPr>
      <t>Escavação e carga mat. jazida 2a. cat.</t>
    </r>
  </si>
  <si>
    <r>
      <rPr>
        <sz val="10"/>
        <rFont val="Arial"/>
        <family val="2"/>
      </rPr>
      <t>Extração, carga e transp. rocha jazida p/ britagem</t>
    </r>
  </si>
  <si>
    <r>
      <rPr>
        <sz val="10"/>
        <rFont val="Arial"/>
        <family val="2"/>
      </rPr>
      <t>Extração, carga, transp. assent. cordão lat. pedra p/ pav. poliédrico</t>
    </r>
  </si>
  <si>
    <r>
      <rPr>
        <sz val="10"/>
        <rFont val="Arial"/>
        <family val="2"/>
      </rPr>
      <t>Extração, carga, transp. preparo e assentamento do poliedro</t>
    </r>
  </si>
  <si>
    <r>
      <rPr>
        <sz val="10"/>
        <rFont val="Arial"/>
        <family val="2"/>
      </rPr>
      <t>Imprimação impermeab. exclusive fornec. da emulsão</t>
    </r>
  </si>
  <si>
    <r>
      <rPr>
        <sz val="10"/>
        <rFont val="Arial"/>
        <family val="2"/>
      </rPr>
      <t>Imprimação impermeab. exclusive fornec. do CM</t>
    </r>
  </si>
  <si>
    <r>
      <rPr>
        <sz val="10"/>
        <rFont val="Arial"/>
        <family val="2"/>
      </rPr>
      <t>Limpeza de jazida 1a. cat.</t>
    </r>
  </si>
  <si>
    <r>
      <rPr>
        <sz val="10"/>
        <rFont val="Arial"/>
        <family val="2"/>
      </rPr>
      <t>Limpeza de jazida 2a. cat.</t>
    </r>
  </si>
  <si>
    <r>
      <rPr>
        <sz val="10"/>
        <rFont val="Arial"/>
        <family val="2"/>
      </rPr>
      <t>Macadame betuminoso exclusive fornecimento da emulsão</t>
    </r>
  </si>
  <si>
    <r>
      <rPr>
        <sz val="10"/>
        <rFont val="Arial"/>
        <family val="2"/>
      </rPr>
      <t>Macadame betuminoso exclusive fornecimento do CAP</t>
    </r>
  </si>
  <si>
    <r>
      <rPr>
        <sz val="10"/>
        <rFont val="Arial"/>
        <family val="2"/>
      </rPr>
      <t>Macadame hidráulico</t>
    </r>
  </si>
  <si>
    <r>
      <rPr>
        <sz val="10"/>
        <rFont val="Arial"/>
        <family val="2"/>
      </rPr>
      <t>Macadame seco britado preenchido c/bica corrida</t>
    </r>
  </si>
  <si>
    <r>
      <rPr>
        <sz val="10"/>
        <rFont val="Arial"/>
        <family val="2"/>
      </rPr>
      <t>Macadame seco britado preenchido c/brita graduada</t>
    </r>
  </si>
  <si>
    <r>
      <rPr>
        <sz val="10"/>
        <rFont val="Arial"/>
        <family val="2"/>
      </rPr>
      <t>Macadame seco britado preenchido c/pó de pedra</t>
    </r>
  </si>
  <si>
    <r>
      <rPr>
        <sz val="10"/>
        <rFont val="Arial"/>
        <family val="2"/>
      </rPr>
      <t>Paralelepípedo(revestimento)</t>
    </r>
  </si>
  <si>
    <r>
      <rPr>
        <sz val="10"/>
        <rFont val="Arial"/>
        <family val="2"/>
      </rPr>
      <t>Pavimento c/ bloco intertravado concreto (Paver-cor natural) e=6cm, incl. colchão areia</t>
    </r>
  </si>
  <si>
    <r>
      <rPr>
        <sz val="10"/>
        <rFont val="Arial"/>
        <family val="2"/>
      </rPr>
      <t>Pavimento c/ bloco intertravado concreto (Paver-cor natural) e=6cm, incl. colchão pó de pedra</t>
    </r>
  </si>
  <si>
    <r>
      <rPr>
        <sz val="10"/>
        <rFont val="Arial"/>
        <family val="2"/>
      </rPr>
      <t>Pavimento c/ bloco intertravado concreto (Paver-cor natural) e=8cm, incl. colchão areia</t>
    </r>
  </si>
  <si>
    <r>
      <rPr>
        <sz val="10"/>
        <rFont val="Arial"/>
        <family val="2"/>
      </rPr>
      <t>Pavimento c/ bloco intertravado concreto (Paver-cor natural) e=8cm, incl. colchão pó de pedra</t>
    </r>
  </si>
  <si>
    <r>
      <rPr>
        <sz val="10"/>
        <rFont val="Arial"/>
        <family val="2"/>
      </rPr>
      <t>Pedra britada (produzida)</t>
    </r>
  </si>
  <si>
    <r>
      <rPr>
        <sz val="10"/>
        <rFont val="Arial"/>
        <family val="2"/>
      </rPr>
      <t>Pedra britada 4" (produzida)</t>
    </r>
  </si>
  <si>
    <r>
      <rPr>
        <sz val="10"/>
        <rFont val="Arial"/>
        <family val="2"/>
      </rPr>
      <t>Pintura de ligação exclusive fornec. da emulsão</t>
    </r>
  </si>
  <si>
    <r>
      <rPr>
        <sz val="10"/>
        <rFont val="Arial"/>
        <family val="2"/>
      </rPr>
      <t>Preenchimento rebaixo c/ aprov. corte 3a. cat.</t>
    </r>
  </si>
  <si>
    <r>
      <rPr>
        <sz val="10"/>
        <rFont val="Arial"/>
        <family val="2"/>
      </rPr>
      <t>Preenchimento rebaixo c/ brita</t>
    </r>
  </si>
  <si>
    <r>
      <rPr>
        <sz val="10"/>
        <rFont val="Arial"/>
        <family val="2"/>
      </rPr>
      <t>Preenchimento rebaixo c/ rachão</t>
    </r>
  </si>
  <si>
    <r>
      <rPr>
        <sz val="10"/>
        <rFont val="Arial"/>
        <family val="2"/>
      </rPr>
      <t>Preenchimento rebaixo c/ rachão s/ britagem</t>
    </r>
  </si>
  <si>
    <r>
      <rPr>
        <sz val="10"/>
        <rFont val="Arial"/>
        <family val="2"/>
      </rPr>
      <t>Pré-mist. a frio p/ reforço - na usina excl. fornec. da emulsão</t>
    </r>
  </si>
  <si>
    <r>
      <rPr>
        <sz val="10"/>
        <rFont val="Arial"/>
        <family val="2"/>
      </rPr>
      <t>Pré-mist. a frio p/ reforço exclusive fornec. da emulsão</t>
    </r>
  </si>
  <si>
    <r>
      <rPr>
        <sz val="10"/>
        <rFont val="Arial"/>
        <family val="2"/>
      </rPr>
      <t>Pré-mist. a frio p/ revest. - na usina excl. fornec. da emulsão</t>
    </r>
  </si>
  <si>
    <r>
      <rPr>
        <sz val="10"/>
        <rFont val="Arial"/>
        <family val="2"/>
      </rPr>
      <t>Pré-mist. a frio p/ revestimento exclusive fornec. da emulsão</t>
    </r>
  </si>
  <si>
    <r>
      <rPr>
        <sz val="10"/>
        <rFont val="Arial"/>
        <family val="2"/>
      </rPr>
      <t>Pré-misturado a quente excl. fornec. do CAP (acima de 10.000 t)</t>
    </r>
  </si>
  <si>
    <r>
      <rPr>
        <sz val="10"/>
        <rFont val="Arial"/>
        <family val="2"/>
      </rPr>
      <t>Pré-misturado a quente excl. fornec. do CAP (até 10.000 t)</t>
    </r>
  </si>
  <si>
    <r>
      <rPr>
        <sz val="10"/>
        <rFont val="Arial"/>
        <family val="2"/>
      </rPr>
      <t>Rachão sem britagem (produzido)</t>
    </r>
  </si>
  <si>
    <r>
      <rPr>
        <sz val="10"/>
        <rFont val="Arial"/>
        <family val="2"/>
      </rPr>
      <t>Regularização compac.subleito S.A.F. 100% PI</t>
    </r>
  </si>
  <si>
    <r>
      <rPr>
        <sz val="10"/>
        <rFont val="Arial"/>
        <family val="2"/>
      </rPr>
      <t>Regularização compac.subleito 100% PN (A)</t>
    </r>
  </si>
  <si>
    <r>
      <rPr>
        <sz val="10"/>
        <rFont val="Arial"/>
        <family val="2"/>
      </rPr>
      <t>Regularização compac.subleito 100% PN (B)</t>
    </r>
  </si>
  <si>
    <r>
      <rPr>
        <sz val="10"/>
        <rFont val="Arial"/>
        <family val="2"/>
      </rPr>
      <t>Regularização do subleito sem compactação</t>
    </r>
  </si>
  <si>
    <r>
      <rPr>
        <sz val="10"/>
        <rFont val="Arial"/>
        <family val="2"/>
      </rPr>
      <t>Solo - brita (40/60) mistura na usina 100% PI</t>
    </r>
  </si>
  <si>
    <r>
      <rPr>
        <sz val="10"/>
        <rFont val="Arial"/>
        <family val="2"/>
      </rPr>
      <t>Solo - brita (50/50) mistura na usina 100% PI</t>
    </r>
  </si>
  <si>
    <r>
      <rPr>
        <sz val="10"/>
        <rFont val="Arial"/>
        <family val="2"/>
      </rPr>
      <t>Solo arenoso fino (base) 100% PI</t>
    </r>
  </si>
  <si>
    <r>
      <rPr>
        <sz val="10"/>
        <rFont val="Arial"/>
        <family val="2"/>
      </rPr>
      <t>Solo arenoso fino (base) 100% PM</t>
    </r>
  </si>
  <si>
    <r>
      <rPr>
        <sz val="10"/>
        <rFont val="Arial"/>
        <family val="2"/>
      </rPr>
      <t>Solo arenoso fino (local) p/ base 100% PI</t>
    </r>
  </si>
  <si>
    <r>
      <rPr>
        <sz val="10"/>
        <rFont val="Arial"/>
        <family val="2"/>
      </rPr>
      <t>Solo arenoso fino (local) p/ base 100% PM</t>
    </r>
  </si>
  <si>
    <r>
      <rPr>
        <sz val="10"/>
        <rFont val="Arial"/>
        <family val="2"/>
      </rPr>
      <t>Solo cimento mist. pista (2%) 100% PI</t>
    </r>
  </si>
  <si>
    <r>
      <rPr>
        <sz val="10"/>
        <rFont val="Arial"/>
        <family val="2"/>
      </rPr>
      <t>Solo cimento mist. pista (3%) 100% PI</t>
    </r>
  </si>
  <si>
    <r>
      <rPr>
        <sz val="10"/>
        <rFont val="Arial"/>
        <family val="2"/>
      </rPr>
      <t>Solo cimento mist. pista (4%) 100% PI</t>
    </r>
  </si>
  <si>
    <r>
      <rPr>
        <sz val="10"/>
        <rFont val="Arial"/>
        <family val="2"/>
      </rPr>
      <t>Solo cimento mist. pista (4%) 100% PN</t>
    </r>
  </si>
  <si>
    <r>
      <rPr>
        <sz val="10"/>
        <rFont val="Arial"/>
        <family val="2"/>
      </rPr>
      <t>Solo cimento mist. pista (5%) 100% PI</t>
    </r>
  </si>
  <si>
    <r>
      <rPr>
        <sz val="10"/>
        <rFont val="Arial"/>
        <family val="2"/>
      </rPr>
      <t>Solo cimento mist. pista (5%) 100% PN</t>
    </r>
  </si>
  <si>
    <r>
      <rPr>
        <sz val="10"/>
        <rFont val="Arial"/>
        <family val="2"/>
      </rPr>
      <t>Solo cimento mist. pista (6%) 100% PN</t>
    </r>
  </si>
  <si>
    <r>
      <rPr>
        <sz val="10"/>
        <rFont val="Arial"/>
        <family val="2"/>
      </rPr>
      <t>Solo cimento mist. pista (7%) 100% PN</t>
    </r>
  </si>
  <si>
    <r>
      <rPr>
        <sz val="10"/>
        <rFont val="Arial"/>
        <family val="2"/>
      </rPr>
      <t>Solo cimento mist. usina (2%) 100% PI</t>
    </r>
  </si>
  <si>
    <r>
      <rPr>
        <sz val="10"/>
        <rFont val="Arial"/>
        <family val="2"/>
      </rPr>
      <t>Solo cimento mist. usina (3%) 100% PI</t>
    </r>
  </si>
  <si>
    <r>
      <rPr>
        <sz val="10"/>
        <rFont val="Arial"/>
        <family val="2"/>
      </rPr>
      <t>Solo cimento mist. usina (4%) 100% PI</t>
    </r>
  </si>
  <si>
    <r>
      <rPr>
        <sz val="10"/>
        <rFont val="Arial"/>
        <family val="2"/>
      </rPr>
      <t>Solo cimento mist. usina (4%) 100% PN</t>
    </r>
  </si>
  <si>
    <r>
      <rPr>
        <sz val="10"/>
        <rFont val="Arial"/>
        <family val="2"/>
      </rPr>
      <t>Solo cimento mist. usina (5%) 100% PI</t>
    </r>
  </si>
  <si>
    <r>
      <rPr>
        <sz val="10"/>
        <rFont val="Arial"/>
        <family val="2"/>
      </rPr>
      <t>Solo cimento mist. usina (5%) 100% PN</t>
    </r>
  </si>
  <si>
    <r>
      <rPr>
        <sz val="10"/>
        <rFont val="Arial"/>
        <family val="2"/>
      </rPr>
      <t>Solo cimento mist. usina (6%) 100% PN</t>
    </r>
  </si>
  <si>
    <r>
      <rPr>
        <sz val="10"/>
        <rFont val="Arial"/>
        <family val="2"/>
      </rPr>
      <t>Solo cimento mist. usina (7%) 100% PN</t>
    </r>
  </si>
  <si>
    <r>
      <rPr>
        <sz val="10"/>
        <rFont val="Arial"/>
        <family val="2"/>
      </rPr>
      <t>Solo estabilizado s/ mistura 100% PI (1a. cat.)</t>
    </r>
  </si>
  <si>
    <r>
      <rPr>
        <sz val="10"/>
        <rFont val="Arial"/>
        <family val="2"/>
      </rPr>
      <t>Solo estabilizado s/ mistura 100% PI (2a. cat.)</t>
    </r>
  </si>
  <si>
    <r>
      <rPr>
        <sz val="10"/>
        <rFont val="Arial"/>
        <family val="2"/>
      </rPr>
      <t>Solo estabilizado s/ mistura 100% PM (1a. cat.)</t>
    </r>
  </si>
  <si>
    <r>
      <rPr>
        <sz val="10"/>
        <rFont val="Arial"/>
        <family val="2"/>
      </rPr>
      <t>Solo estabilizado s/ mistura 100% PM (2a. cat.)</t>
    </r>
  </si>
  <si>
    <r>
      <rPr>
        <sz val="10"/>
        <rFont val="Arial"/>
        <family val="2"/>
      </rPr>
      <t>Solo estabilizado s/ mistura 100% PN (1a. cat.)</t>
    </r>
  </si>
  <si>
    <r>
      <rPr>
        <sz val="10"/>
        <rFont val="Arial"/>
        <family val="2"/>
      </rPr>
      <t>Solo estabilizado s/ mistura 100% PN (2a. cat.)</t>
    </r>
  </si>
  <si>
    <r>
      <rPr>
        <sz val="10"/>
        <rFont val="Arial"/>
        <family val="2"/>
      </rPr>
      <t>TSD exclusive fornecimento da emulsão</t>
    </r>
  </si>
  <si>
    <r>
      <rPr>
        <sz val="10"/>
        <rFont val="Arial"/>
        <family val="2"/>
      </rPr>
      <t>TSS exclusive fornecimento da emulsão</t>
    </r>
  </si>
  <si>
    <r>
      <rPr>
        <sz val="10"/>
        <rFont val="Arial"/>
        <family val="2"/>
      </rPr>
      <t>TST exclusive fornecimento da emulsão</t>
    </r>
  </si>
  <si>
    <r>
      <rPr>
        <sz val="10"/>
        <rFont val="Arial"/>
        <family val="2"/>
      </rPr>
      <t>Grupo de serviço: DRENAGEM E OBRAS ARTE CORRENTES</t>
    </r>
  </si>
  <si>
    <r>
      <rPr>
        <sz val="10"/>
        <rFont val="Arial"/>
        <family val="2"/>
      </rPr>
      <t>Aço CA-25 fornec. dobr. colocação</t>
    </r>
  </si>
  <si>
    <r>
      <rPr>
        <sz val="10"/>
        <rFont val="Arial"/>
        <family val="2"/>
      </rPr>
      <t>kg</t>
    </r>
  </si>
  <si>
    <r>
      <rPr>
        <sz val="10"/>
        <rFont val="Arial"/>
        <family val="2"/>
      </rPr>
      <t>Aço CA-50 fornec. dobr. colocação</t>
    </r>
  </si>
  <si>
    <r>
      <rPr>
        <sz val="10"/>
        <rFont val="Arial"/>
        <family val="2"/>
      </rPr>
      <t>Aço CA-60 fornec. dobr. colocação</t>
    </r>
  </si>
  <si>
    <r>
      <rPr>
        <sz val="10"/>
        <rFont val="Arial"/>
        <family val="2"/>
      </rPr>
      <t>Alvenaria de tijolos maciços</t>
    </r>
  </si>
  <si>
    <r>
      <rPr>
        <sz val="10"/>
        <rFont val="Arial"/>
        <family val="2"/>
      </rPr>
      <t>Alvenaria pedra de mão argamassada</t>
    </r>
  </si>
  <si>
    <r>
      <rPr>
        <sz val="10"/>
        <rFont val="Arial"/>
        <family val="2"/>
      </rPr>
      <t>Apiloamento manual</t>
    </r>
  </si>
  <si>
    <r>
      <rPr>
        <sz val="10"/>
        <rFont val="Arial"/>
        <family val="2"/>
      </rPr>
      <t>Argamassa cimento e areia 1:3</t>
    </r>
  </si>
  <si>
    <r>
      <rPr>
        <sz val="10"/>
        <rFont val="Arial"/>
        <family val="2"/>
      </rPr>
      <t>Argamassa cimento e areia 1:4</t>
    </r>
  </si>
  <si>
    <r>
      <rPr>
        <sz val="10"/>
        <rFont val="Arial"/>
        <family val="2"/>
      </rPr>
      <t>Boca de BDTC 1,00m</t>
    </r>
  </si>
  <si>
    <r>
      <rPr>
        <sz val="10"/>
        <rFont val="Arial"/>
        <family val="2"/>
      </rPr>
      <t>Boca de BDTC 1,20m</t>
    </r>
  </si>
  <si>
    <r>
      <rPr>
        <sz val="10"/>
        <rFont val="Arial"/>
        <family val="2"/>
      </rPr>
      <t>Boca de BDTC 1,50m</t>
    </r>
  </si>
  <si>
    <r>
      <rPr>
        <sz val="10"/>
        <rFont val="Arial"/>
        <family val="2"/>
      </rPr>
      <t>Boca de BDTC 2,00m</t>
    </r>
  </si>
  <si>
    <r>
      <rPr>
        <sz val="10"/>
        <rFont val="Arial"/>
        <family val="2"/>
      </rPr>
      <t>Boca de BSTC 0,40m</t>
    </r>
  </si>
  <si>
    <r>
      <rPr>
        <sz val="10"/>
        <rFont val="Arial"/>
        <family val="2"/>
      </rPr>
      <t>Boca de BSTC 0,60m</t>
    </r>
  </si>
  <si>
    <r>
      <rPr>
        <sz val="10"/>
        <rFont val="Arial"/>
        <family val="2"/>
      </rPr>
      <t>Boca de BSTC 0,80m</t>
    </r>
  </si>
  <si>
    <r>
      <rPr>
        <sz val="10"/>
        <rFont val="Arial"/>
        <family val="2"/>
      </rPr>
      <t>Boca de BSTC 1,00m</t>
    </r>
  </si>
  <si>
    <r>
      <rPr>
        <sz val="10"/>
        <rFont val="Arial"/>
        <family val="2"/>
      </rPr>
      <t>Boca de BSTC 1,20m</t>
    </r>
  </si>
  <si>
    <r>
      <rPr>
        <sz val="10"/>
        <rFont val="Arial"/>
        <family val="2"/>
      </rPr>
      <t>Boca de BSTC 1,50m</t>
    </r>
  </si>
  <si>
    <r>
      <rPr>
        <sz val="10"/>
        <rFont val="Arial"/>
        <family val="2"/>
      </rPr>
      <t>Boca de BSTC 2,00m</t>
    </r>
  </si>
  <si>
    <r>
      <rPr>
        <sz val="10"/>
        <rFont val="Arial"/>
        <family val="2"/>
      </rPr>
      <t>Boca de BTTC 1,00m</t>
    </r>
  </si>
  <si>
    <r>
      <rPr>
        <sz val="10"/>
        <rFont val="Arial"/>
        <family val="2"/>
      </rPr>
      <t>Boca de BTTC 1,20m</t>
    </r>
  </si>
  <si>
    <r>
      <rPr>
        <sz val="10"/>
        <rFont val="Arial"/>
        <family val="2"/>
      </rPr>
      <t>Boca de BTTC 1,50m</t>
    </r>
  </si>
  <si>
    <r>
      <rPr>
        <sz val="10"/>
        <rFont val="Arial"/>
        <family val="2"/>
      </rPr>
      <t>Boca de BTTC 2,00m</t>
    </r>
  </si>
  <si>
    <r>
      <rPr>
        <sz val="10"/>
        <rFont val="Arial"/>
        <family val="2"/>
      </rPr>
      <t>Boca de saída dreno profundo - tipo 1</t>
    </r>
  </si>
  <si>
    <r>
      <rPr>
        <sz val="10"/>
        <rFont val="Arial"/>
        <family val="2"/>
      </rPr>
      <t>Boca de saída dreno profundo - tipo 2</t>
    </r>
  </si>
  <si>
    <r>
      <rPr>
        <sz val="10"/>
        <rFont val="Arial"/>
        <family val="2"/>
      </rPr>
      <t>Boca de saída dreno sub-horizontal</t>
    </r>
  </si>
  <si>
    <r>
      <rPr>
        <sz val="10"/>
        <rFont val="Arial"/>
        <family val="2"/>
      </rPr>
      <t>Boca de saída dreno sub-superficial</t>
    </r>
  </si>
  <si>
    <r>
      <rPr>
        <sz val="10"/>
        <rFont val="Arial"/>
        <family val="2"/>
      </rPr>
      <t>Bueiro metálico MP-100 circular e=2,0mm</t>
    </r>
  </si>
  <si>
    <r>
      <rPr>
        <sz val="10"/>
        <rFont val="Arial"/>
        <family val="2"/>
      </rPr>
      <t>Bueiro metálico MP-100 circular e=2,7mm</t>
    </r>
  </si>
  <si>
    <r>
      <rPr>
        <sz val="10"/>
        <rFont val="Arial"/>
        <family val="2"/>
      </rPr>
      <t>Bueiro metálico MP-100 circular e=3,4mm</t>
    </r>
  </si>
  <si>
    <r>
      <rPr>
        <sz val="10"/>
        <rFont val="Arial"/>
        <family val="2"/>
      </rPr>
      <t>Bueiro metálico MP-152 circular e=2,7mm</t>
    </r>
  </si>
  <si>
    <r>
      <rPr>
        <sz val="10"/>
        <rFont val="Arial"/>
        <family val="2"/>
      </rPr>
      <t>Bueiro metálico MP-152 circular e=3,4mm</t>
    </r>
  </si>
  <si>
    <r>
      <rPr>
        <sz val="10"/>
        <rFont val="Arial"/>
        <family val="2"/>
      </rPr>
      <t>Bueiro metálico MP-152 circular e=4,7mm</t>
    </r>
  </si>
  <si>
    <r>
      <rPr>
        <sz val="10"/>
        <rFont val="Arial"/>
        <family val="2"/>
      </rPr>
      <t>Bueiro metálico MP-152 circular e=6,3mm</t>
    </r>
  </si>
  <si>
    <r>
      <rPr>
        <sz val="10"/>
        <rFont val="Arial"/>
        <family val="2"/>
      </rPr>
      <t>Concreto ciclópico Fck = 11 MPa, preparo em betoneira e lanç.</t>
    </r>
  </si>
  <si>
    <r>
      <rPr>
        <sz val="10"/>
        <rFont val="Arial"/>
        <family val="2"/>
      </rPr>
      <t>Concreto ciclópico Fck = 15 MPa, preparo em betoneira e lanç.</t>
    </r>
  </si>
  <si>
    <r>
      <rPr>
        <sz val="10"/>
        <rFont val="Arial"/>
        <family val="2"/>
      </rPr>
      <t>Concreto Fck =  9 MPa, preparo em betoneira e lanç.</t>
    </r>
  </si>
  <si>
    <r>
      <rPr>
        <sz val="10"/>
        <rFont val="Arial"/>
        <family val="2"/>
      </rPr>
      <t>Concreto Fck = 11 MPa, preparo em betoneira e lanç.</t>
    </r>
  </si>
  <si>
    <r>
      <rPr>
        <sz val="10"/>
        <rFont val="Arial"/>
        <family val="2"/>
      </rPr>
      <t>Concreto Fck = 15 MPa, preparo em betoneira e lanç.</t>
    </r>
  </si>
  <si>
    <r>
      <rPr>
        <sz val="10"/>
        <rFont val="Arial"/>
        <family val="2"/>
      </rPr>
      <t>Concreto Fck = 18 MPa, preparo em betoneira e lanç.</t>
    </r>
  </si>
  <si>
    <r>
      <rPr>
        <sz val="10"/>
        <rFont val="Arial"/>
        <family val="2"/>
      </rPr>
      <t>Concreto Fck = 20 MPa, preparo em betoneira e lanç.</t>
    </r>
  </si>
  <si>
    <r>
      <rPr>
        <sz val="10"/>
        <rFont val="Arial"/>
        <family val="2"/>
      </rPr>
      <t>Concreto Fck = 22 MPa, preparo em betoneira e lanç.</t>
    </r>
  </si>
  <si>
    <r>
      <rPr>
        <sz val="10"/>
        <rFont val="Arial"/>
        <family val="2"/>
      </rPr>
      <t>Concreto Fck = 24 MPa, preparo em betoneira e lanç.</t>
    </r>
  </si>
  <si>
    <r>
      <rPr>
        <sz val="10"/>
        <rFont val="Arial"/>
        <family val="2"/>
      </rPr>
      <t>Concreto Fck = 25 MPa, preparo em betoneira e lanç.</t>
    </r>
  </si>
  <si>
    <r>
      <rPr>
        <sz val="10"/>
        <rFont val="Arial"/>
        <family val="2"/>
      </rPr>
      <t>Concreto Fck = 30 MPa, preparo em betoneira e lanç.</t>
    </r>
  </si>
  <si>
    <r>
      <rPr>
        <sz val="10"/>
        <rFont val="Arial"/>
        <family val="2"/>
      </rPr>
      <t>Concreto Fck = 32 MPa, preparo em betoneira e lanç.</t>
    </r>
  </si>
  <si>
    <r>
      <rPr>
        <sz val="10"/>
        <rFont val="Arial"/>
        <family val="2"/>
      </rPr>
      <t>Concreto magro, preparo em betoneira e lanç.</t>
    </r>
  </si>
  <si>
    <r>
      <rPr>
        <sz val="10"/>
        <rFont val="Arial"/>
        <family val="2"/>
      </rPr>
      <t>Corpo de BDTC 0,80m com berço</t>
    </r>
  </si>
  <si>
    <r>
      <rPr>
        <sz val="10"/>
        <rFont val="Arial"/>
        <family val="2"/>
      </rPr>
      <t>Corpo de BDTC 1,00m com berço</t>
    </r>
  </si>
  <si>
    <r>
      <rPr>
        <sz val="10"/>
        <rFont val="Arial"/>
        <family val="2"/>
      </rPr>
      <t>Corpo de BDTC 1,00m sem berço</t>
    </r>
  </si>
  <si>
    <r>
      <rPr>
        <sz val="10"/>
        <rFont val="Arial"/>
        <family val="2"/>
      </rPr>
      <t>Corpo de BDTC 1,20m com berço</t>
    </r>
  </si>
  <si>
    <r>
      <rPr>
        <sz val="10"/>
        <rFont val="Arial"/>
        <family val="2"/>
      </rPr>
      <t>Corpo de BDTC 1,20m sem berço</t>
    </r>
  </si>
  <si>
    <r>
      <rPr>
        <sz val="10"/>
        <rFont val="Arial"/>
        <family val="2"/>
      </rPr>
      <t>Corpo de BDTC 1,50m com berço</t>
    </r>
  </si>
  <si>
    <r>
      <rPr>
        <sz val="10"/>
        <rFont val="Arial"/>
        <family val="2"/>
      </rPr>
      <t>Corpo de BDTC 1,50m sem berço</t>
    </r>
  </si>
  <si>
    <r>
      <rPr>
        <sz val="10"/>
        <rFont val="Arial"/>
        <family val="2"/>
      </rPr>
      <t>Corpo de BDTC 2,00m com berço</t>
    </r>
  </si>
  <si>
    <r>
      <rPr>
        <sz val="10"/>
        <rFont val="Arial"/>
        <family val="2"/>
      </rPr>
      <t>Corpo de BSTC 0,40m com berço</t>
    </r>
  </si>
  <si>
    <r>
      <rPr>
        <sz val="10"/>
        <rFont val="Arial"/>
        <family val="2"/>
      </rPr>
      <t>Corpo de BSTC 0,40m sem berço</t>
    </r>
  </si>
  <si>
    <r>
      <rPr>
        <sz val="10"/>
        <rFont val="Arial"/>
        <family val="2"/>
      </rPr>
      <t>Corpo de BSTC 0,60m com berço</t>
    </r>
  </si>
  <si>
    <r>
      <rPr>
        <sz val="10"/>
        <rFont val="Arial"/>
        <family val="2"/>
      </rPr>
      <t>Corpo de BSTC 0,60m sem berço</t>
    </r>
  </si>
  <si>
    <r>
      <rPr>
        <sz val="10"/>
        <rFont val="Arial"/>
        <family val="2"/>
      </rPr>
      <t>Corpo de BSTC 0,80m com berço</t>
    </r>
  </si>
  <si>
    <r>
      <rPr>
        <sz val="10"/>
        <rFont val="Arial"/>
        <family val="2"/>
      </rPr>
      <t>Corpo de BSTC 0,80m sem berço</t>
    </r>
  </si>
  <si>
    <r>
      <rPr>
        <sz val="10"/>
        <rFont val="Arial"/>
        <family val="2"/>
      </rPr>
      <t>Corpo de BSTC 1,00m com berço</t>
    </r>
  </si>
  <si>
    <r>
      <rPr>
        <sz val="10"/>
        <rFont val="Arial"/>
        <family val="2"/>
      </rPr>
      <t>Corpo de BSTC 1,00m sem berço</t>
    </r>
  </si>
  <si>
    <r>
      <rPr>
        <sz val="10"/>
        <rFont val="Arial"/>
        <family val="2"/>
      </rPr>
      <t>Corpo de BSTC 1,20m com berço</t>
    </r>
  </si>
  <si>
    <r>
      <rPr>
        <sz val="10"/>
        <rFont val="Arial"/>
        <family val="2"/>
      </rPr>
      <t>Corpo de BSTC 1,20m sem berço</t>
    </r>
  </si>
  <si>
    <r>
      <rPr>
        <sz val="10"/>
        <rFont val="Arial"/>
        <family val="2"/>
      </rPr>
      <t>Corpo de BSTC 1,50m com berço</t>
    </r>
  </si>
  <si>
    <r>
      <rPr>
        <sz val="10"/>
        <rFont val="Arial"/>
        <family val="2"/>
      </rPr>
      <t>Corpo de BSTC 1,50m sem berço</t>
    </r>
  </si>
  <si>
    <r>
      <rPr>
        <sz val="10"/>
        <rFont val="Arial"/>
        <family val="2"/>
      </rPr>
      <t>Corpo de BSTC 2,00m com berço</t>
    </r>
  </si>
  <si>
    <r>
      <rPr>
        <sz val="10"/>
        <rFont val="Arial"/>
        <family val="2"/>
      </rPr>
      <t>Corpo de BSTC 2,00m sem berço</t>
    </r>
  </si>
  <si>
    <r>
      <rPr>
        <sz val="10"/>
        <rFont val="Arial"/>
        <family val="2"/>
      </rPr>
      <t>Corpo de BTTC 1,00m com berço</t>
    </r>
  </si>
  <si>
    <r>
      <rPr>
        <sz val="10"/>
        <rFont val="Arial"/>
        <family val="2"/>
      </rPr>
      <t>Corpo de BTTC 1,00m sem berço</t>
    </r>
  </si>
  <si>
    <r>
      <rPr>
        <sz val="10"/>
        <rFont val="Arial"/>
        <family val="2"/>
      </rPr>
      <t>Corpo de BTTC 1,20m com berço</t>
    </r>
  </si>
  <si>
    <r>
      <rPr>
        <sz val="10"/>
        <rFont val="Arial"/>
        <family val="2"/>
      </rPr>
      <t>Corpo de BTTC 1,20m sem berço</t>
    </r>
  </si>
  <si>
    <r>
      <rPr>
        <sz val="10"/>
        <rFont val="Arial"/>
        <family val="2"/>
      </rPr>
      <t>Corpo de BTTC 1,50m com berço</t>
    </r>
  </si>
  <si>
    <r>
      <rPr>
        <sz val="10"/>
        <rFont val="Arial"/>
        <family val="2"/>
      </rPr>
      <t>Corpo de BTTC 1,50m sem berço</t>
    </r>
  </si>
  <si>
    <r>
      <rPr>
        <sz val="10"/>
        <rFont val="Arial"/>
        <family val="2"/>
      </rPr>
      <t>Corpo de BTTC 2,00m com berço</t>
    </r>
  </si>
  <si>
    <r>
      <rPr>
        <sz val="10"/>
        <rFont val="Arial"/>
        <family val="2"/>
      </rPr>
      <t>Demolição de alvenaria</t>
    </r>
  </si>
  <si>
    <r>
      <rPr>
        <sz val="10"/>
        <rFont val="Arial"/>
        <family val="2"/>
      </rPr>
      <t>Demolição de concreto armado</t>
    </r>
  </si>
  <si>
    <r>
      <rPr>
        <sz val="10"/>
        <rFont val="Arial"/>
        <family val="2"/>
      </rPr>
      <t>Demolição de concreto simples</t>
    </r>
  </si>
  <si>
    <r>
      <rPr>
        <sz val="10"/>
        <rFont val="Arial"/>
        <family val="2"/>
      </rPr>
      <t>Dreno profundo em rocha - tipo 1</t>
    </r>
  </si>
  <si>
    <r>
      <rPr>
        <sz val="10"/>
        <rFont val="Arial"/>
        <family val="2"/>
      </rPr>
      <t>Dreno profundo em rocha - tipo 2(GNT)</t>
    </r>
  </si>
  <si>
    <r>
      <rPr>
        <sz val="10"/>
        <rFont val="Arial"/>
        <family val="2"/>
      </rPr>
      <t>Dreno profundo em rocha - tipo 2(GT)</t>
    </r>
  </si>
  <si>
    <r>
      <rPr>
        <sz val="10"/>
        <rFont val="Arial"/>
        <family val="2"/>
      </rPr>
      <t>Dreno profundo em rocha - tipo 3(GNT)</t>
    </r>
  </si>
  <si>
    <r>
      <rPr>
        <sz val="10"/>
        <rFont val="Arial"/>
        <family val="2"/>
      </rPr>
      <t>Dreno profundo em rocha - tipo 3(GT)</t>
    </r>
  </si>
  <si>
    <r>
      <rPr>
        <sz val="10"/>
        <rFont val="Arial"/>
        <family val="2"/>
      </rPr>
      <t>Dreno profundo em rocha - tipo 4</t>
    </r>
  </si>
  <si>
    <r>
      <rPr>
        <sz val="10"/>
        <rFont val="Arial"/>
        <family val="2"/>
      </rPr>
      <t>Dreno profundo em rocha - tipo 5</t>
    </r>
  </si>
  <si>
    <r>
      <rPr>
        <sz val="10"/>
        <rFont val="Arial"/>
        <family val="2"/>
      </rPr>
      <t>Dreno profundo em solo - tipo 1</t>
    </r>
  </si>
  <si>
    <r>
      <rPr>
        <sz val="10"/>
        <rFont val="Arial"/>
        <family val="2"/>
      </rPr>
      <t>Dreno profundo em solo - tipo 1A</t>
    </r>
  </si>
  <si>
    <r>
      <rPr>
        <sz val="10"/>
        <rFont val="Arial"/>
        <family val="2"/>
      </rPr>
      <t>Dreno profundo em solo - tipo 2</t>
    </r>
  </si>
  <si>
    <r>
      <rPr>
        <sz val="10"/>
        <rFont val="Arial"/>
        <family val="2"/>
      </rPr>
      <t>Dreno profundo em solo - tipo 2A</t>
    </r>
  </si>
  <si>
    <r>
      <rPr>
        <sz val="10"/>
        <rFont val="Arial"/>
        <family val="2"/>
      </rPr>
      <t>Dreno profundo em solo - tipo 3A(GNT)</t>
    </r>
  </si>
  <si>
    <r>
      <rPr>
        <sz val="10"/>
        <rFont val="Arial"/>
        <family val="2"/>
      </rPr>
      <t>Dreno profundo em solo - tipo 3A(GT)</t>
    </r>
  </si>
  <si>
    <r>
      <rPr>
        <sz val="10"/>
        <rFont val="Arial"/>
        <family val="2"/>
      </rPr>
      <t>Dreno profundo em solo - tipo 3(GNT)</t>
    </r>
  </si>
  <si>
    <r>
      <rPr>
        <sz val="10"/>
        <rFont val="Arial"/>
        <family val="2"/>
      </rPr>
      <t>Dreno profundo em solo - tipo 3(GT)</t>
    </r>
  </si>
  <si>
    <r>
      <rPr>
        <sz val="10"/>
        <rFont val="Arial"/>
        <family val="2"/>
      </rPr>
      <t>Dreno profundo em solo - tipo 4A(GNT)</t>
    </r>
  </si>
  <si>
    <r>
      <rPr>
        <sz val="10"/>
        <rFont val="Arial"/>
        <family val="2"/>
      </rPr>
      <t>Dreno profundo em solo - tipo 4A(GT)</t>
    </r>
  </si>
  <si>
    <r>
      <rPr>
        <sz val="10"/>
        <rFont val="Arial"/>
        <family val="2"/>
      </rPr>
      <t>Dreno profundo em solo - tipo 4(GNT)</t>
    </r>
  </si>
  <si>
    <r>
      <rPr>
        <sz val="10"/>
        <rFont val="Arial"/>
        <family val="2"/>
      </rPr>
      <t>Dreno profundo em solo - tipo 4(GT)</t>
    </r>
  </si>
  <si>
    <r>
      <rPr>
        <sz val="10"/>
        <rFont val="Arial"/>
        <family val="2"/>
      </rPr>
      <t>Dreno profundo em solo - tipo 5A(GNT)</t>
    </r>
  </si>
  <si>
    <r>
      <rPr>
        <sz val="10"/>
        <rFont val="Arial"/>
        <family val="2"/>
      </rPr>
      <t>Dreno profundo em solo - tipo 5A(GT)</t>
    </r>
  </si>
  <si>
    <r>
      <rPr>
        <sz val="10"/>
        <rFont val="Arial"/>
        <family val="2"/>
      </rPr>
      <t>Dreno profundo em solo - tipo 5(GNT)</t>
    </r>
  </si>
  <si>
    <r>
      <rPr>
        <sz val="10"/>
        <rFont val="Arial"/>
        <family val="2"/>
      </rPr>
      <t>Dreno profundo em solo - tipo 5(GT)</t>
    </r>
  </si>
  <si>
    <r>
      <rPr>
        <sz val="10"/>
        <rFont val="Arial"/>
        <family val="2"/>
      </rPr>
      <t>Dreno profundo em solo - tipo 6A(GNT)</t>
    </r>
  </si>
  <si>
    <r>
      <rPr>
        <sz val="10"/>
        <rFont val="Arial"/>
        <family val="2"/>
      </rPr>
      <t>Dreno profundo em solo - tipo 6A(GT)</t>
    </r>
  </si>
  <si>
    <r>
      <rPr>
        <sz val="10"/>
        <rFont val="Arial"/>
        <family val="2"/>
      </rPr>
      <t>Dreno profundo em solo - tipo 6(GNT)</t>
    </r>
  </si>
  <si>
    <r>
      <rPr>
        <sz val="10"/>
        <rFont val="Arial"/>
        <family val="2"/>
      </rPr>
      <t>Dreno profundo em solo - tipo 6(GT)</t>
    </r>
  </si>
  <si>
    <r>
      <rPr>
        <sz val="10"/>
        <rFont val="Arial"/>
        <family val="2"/>
      </rPr>
      <t>Dreno sub-horizontal</t>
    </r>
  </si>
  <si>
    <r>
      <rPr>
        <sz val="10"/>
        <rFont val="Arial"/>
        <family val="2"/>
      </rPr>
      <t>Dreno sub-superficial - tipo 1</t>
    </r>
  </si>
  <si>
    <r>
      <rPr>
        <sz val="10"/>
        <rFont val="Arial"/>
        <family val="2"/>
      </rPr>
      <t>Dreno sub-superficial - tipo 2</t>
    </r>
  </si>
  <si>
    <r>
      <rPr>
        <sz val="10"/>
        <rFont val="Arial"/>
        <family val="2"/>
      </rPr>
      <t>Enrocamento pedra de mão arrumada</t>
    </r>
  </si>
  <si>
    <r>
      <rPr>
        <sz val="10"/>
        <rFont val="Arial"/>
        <family val="2"/>
      </rPr>
      <t>Enrocamento pedra de mão jogada</t>
    </r>
  </si>
  <si>
    <r>
      <rPr>
        <sz val="10"/>
        <rFont val="Arial"/>
        <family val="2"/>
      </rPr>
      <t>Escavação de bueiros em 1a. cat.</t>
    </r>
  </si>
  <si>
    <r>
      <rPr>
        <sz val="10"/>
        <rFont val="Arial"/>
        <family val="2"/>
      </rPr>
      <t>Escavação de bueiros em 2a. cat.</t>
    </r>
  </si>
  <si>
    <r>
      <rPr>
        <sz val="10"/>
        <rFont val="Arial"/>
        <family val="2"/>
      </rPr>
      <t>Escavação de bueiros em 3a. cat.</t>
    </r>
  </si>
  <si>
    <r>
      <rPr>
        <sz val="10"/>
        <rFont val="Arial"/>
        <family val="2"/>
      </rPr>
      <t>Escavação de corta-rio em 1a. cat.</t>
    </r>
  </si>
  <si>
    <r>
      <rPr>
        <sz val="10"/>
        <rFont val="Arial"/>
        <family val="2"/>
      </rPr>
      <t>Escavação de corta-rio em 2a. cat.</t>
    </r>
  </si>
  <si>
    <r>
      <rPr>
        <sz val="10"/>
        <rFont val="Arial"/>
        <family val="2"/>
      </rPr>
      <t>Escavação de corta-rio em 3a. cat.</t>
    </r>
  </si>
  <si>
    <r>
      <rPr>
        <sz val="10"/>
        <rFont val="Arial"/>
        <family val="2"/>
      </rPr>
      <t>Escavação manual de vala 1a. cat.</t>
    </r>
  </si>
  <si>
    <r>
      <rPr>
        <sz val="10"/>
        <rFont val="Arial"/>
        <family val="2"/>
      </rPr>
      <t>Escavação manual de vala 2a. cat.</t>
    </r>
  </si>
  <si>
    <r>
      <rPr>
        <sz val="10"/>
        <rFont val="Arial"/>
        <family val="2"/>
      </rPr>
      <t>Escavação manual de vala 3a. cat.</t>
    </r>
  </si>
  <si>
    <r>
      <rPr>
        <sz val="10"/>
        <rFont val="Arial"/>
        <family val="2"/>
      </rPr>
      <t>Escavação valas de drenagem 1a. cat.</t>
    </r>
  </si>
  <si>
    <r>
      <rPr>
        <sz val="10"/>
        <rFont val="Arial"/>
        <family val="2"/>
      </rPr>
      <t>Escavação valas de drenagem 2a. cat.</t>
    </r>
  </si>
  <si>
    <r>
      <rPr>
        <sz val="10"/>
        <rFont val="Arial"/>
        <family val="2"/>
      </rPr>
      <t>Escavação valas de drenagem 3a. cat.</t>
    </r>
  </si>
  <si>
    <r>
      <rPr>
        <sz val="10"/>
        <rFont val="Arial"/>
        <family val="2"/>
      </rPr>
      <t>Escoramento de cavas de fundação</t>
    </r>
  </si>
  <si>
    <r>
      <rPr>
        <sz val="10"/>
        <rFont val="Arial"/>
        <family val="2"/>
      </rPr>
      <t>Formas de madeira compensada  resinada</t>
    </r>
  </si>
  <si>
    <r>
      <rPr>
        <sz val="10"/>
        <rFont val="Arial"/>
        <family val="2"/>
      </rPr>
      <t>Formas de madeira comum</t>
    </r>
  </si>
  <si>
    <r>
      <rPr>
        <sz val="10"/>
        <rFont val="Arial"/>
        <family val="2"/>
      </rPr>
      <t>Fornecimento e colocação geotextil n/tecido(GNT)</t>
    </r>
  </si>
  <si>
    <r>
      <rPr>
        <sz val="10"/>
        <rFont val="Arial"/>
        <family val="2"/>
      </rPr>
      <t>Fornecimento e colocação geotextil tecido(GT)</t>
    </r>
  </si>
  <si>
    <r>
      <rPr>
        <sz val="10"/>
        <rFont val="Arial"/>
        <family val="2"/>
      </rPr>
      <t>Fornecimento e colocação tubo concreto d=20cm</t>
    </r>
  </si>
  <si>
    <r>
      <rPr>
        <sz val="10"/>
        <rFont val="Arial"/>
        <family val="2"/>
      </rPr>
      <t>Fornecimento e colocação tubo concreto d=30cm</t>
    </r>
  </si>
  <si>
    <r>
      <rPr>
        <sz val="10"/>
        <rFont val="Arial"/>
        <family val="2"/>
      </rPr>
      <t>Grade ferro p/ boca de lobo</t>
    </r>
  </si>
  <si>
    <r>
      <rPr>
        <sz val="10"/>
        <rFont val="Arial"/>
        <family val="2"/>
      </rPr>
      <t>Grelha ferro p/ cxa. coletora sarjeta</t>
    </r>
  </si>
  <si>
    <r>
      <rPr>
        <sz val="10"/>
        <rFont val="Arial"/>
        <family val="2"/>
      </rPr>
      <t>Lastro de brita</t>
    </r>
  </si>
  <si>
    <r>
      <rPr>
        <sz val="10"/>
        <rFont val="Arial"/>
        <family val="2"/>
      </rPr>
      <t>Limpeza e desobstrução de bueiros duplos</t>
    </r>
  </si>
  <si>
    <r>
      <rPr>
        <sz val="10"/>
        <rFont val="Arial"/>
        <family val="2"/>
      </rPr>
      <t>Limpeza e desobstrução de bueiros simples</t>
    </r>
  </si>
  <si>
    <r>
      <rPr>
        <sz val="10"/>
        <rFont val="Arial"/>
        <family val="2"/>
      </rPr>
      <t>Limpeza e desobstrução de bueiros triplos</t>
    </r>
  </si>
  <si>
    <r>
      <rPr>
        <sz val="10"/>
        <rFont val="Arial"/>
        <family val="2"/>
      </rPr>
      <t>Meio fio de concreto tipo 1 (executado c/ extrusora)</t>
    </r>
  </si>
  <si>
    <r>
      <rPr>
        <sz val="10"/>
        <rFont val="Arial"/>
        <family val="2"/>
      </rPr>
      <t>Meio fio de concreto tipo 1 (pré-moldado)</t>
    </r>
  </si>
  <si>
    <r>
      <rPr>
        <sz val="10"/>
        <rFont val="Arial"/>
        <family val="2"/>
      </rPr>
      <t>Meio fio de concreto tipo 2 (executado c/ extrusora)</t>
    </r>
  </si>
  <si>
    <r>
      <rPr>
        <sz val="10"/>
        <rFont val="Arial"/>
        <family val="2"/>
      </rPr>
      <t>Meio fio de concreto tipo 2 (pré-moldado)</t>
    </r>
  </si>
  <si>
    <r>
      <rPr>
        <sz val="10"/>
        <rFont val="Arial"/>
        <family val="2"/>
      </rPr>
      <t>Meio fio de concreto tipo 3 (executado c/ extrusora)</t>
    </r>
  </si>
  <si>
    <r>
      <rPr>
        <sz val="10"/>
        <rFont val="Arial"/>
        <family val="2"/>
      </rPr>
      <t>Meio fio de concreto tipo 3 (pré-moldado)</t>
    </r>
  </si>
  <si>
    <r>
      <rPr>
        <sz val="10"/>
        <rFont val="Arial"/>
        <family val="2"/>
      </rPr>
      <t>Meio fio de concreto tipo 4 (executado c/ extrusora)</t>
    </r>
  </si>
  <si>
    <r>
      <rPr>
        <sz val="10"/>
        <rFont val="Arial"/>
        <family val="2"/>
      </rPr>
      <t>Meio fio de concreto tipo 4 (pré-moldado)</t>
    </r>
  </si>
  <si>
    <r>
      <rPr>
        <sz val="10"/>
        <rFont val="Arial"/>
        <family val="2"/>
      </rPr>
      <t>Meio fio de concreto tipo 5 (executado c/ extrusora)</t>
    </r>
  </si>
  <si>
    <r>
      <rPr>
        <sz val="10"/>
        <rFont val="Arial"/>
        <family val="2"/>
      </rPr>
      <t>Meio fio de concreto tipo 5 (pré-moldado)</t>
    </r>
  </si>
  <si>
    <r>
      <rPr>
        <sz val="10"/>
        <rFont val="Arial"/>
        <family val="2"/>
      </rPr>
      <t>Meio fio de concreto tipo 6 (executado c/ extrusora)</t>
    </r>
  </si>
  <si>
    <r>
      <rPr>
        <sz val="10"/>
        <rFont val="Arial"/>
        <family val="2"/>
      </rPr>
      <t>Meio fio de concreto tipo 6 (pré-moldado)</t>
    </r>
  </si>
  <si>
    <r>
      <rPr>
        <sz val="10"/>
        <rFont val="Arial"/>
        <family val="2"/>
      </rPr>
      <t>Meio fio de concreto tipo 7 (executado c/ extrusora)</t>
    </r>
  </si>
  <si>
    <r>
      <rPr>
        <sz val="10"/>
        <rFont val="Arial"/>
        <family val="2"/>
      </rPr>
      <t>Meio fio de concreto tipo 7 (pré-moldado)</t>
    </r>
  </si>
  <si>
    <r>
      <rPr>
        <sz val="10"/>
        <rFont val="Arial"/>
        <family val="2"/>
      </rPr>
      <t>Meio fio de concreto tipo 8 (executado c/ extrusora)</t>
    </r>
  </si>
  <si>
    <r>
      <rPr>
        <sz val="10"/>
        <rFont val="Arial"/>
        <family val="2"/>
      </rPr>
      <t>Meio fio de concreto tipo 8 (pré-moldado)</t>
    </r>
  </si>
  <si>
    <r>
      <rPr>
        <sz val="10"/>
        <rFont val="Arial"/>
        <family val="2"/>
      </rPr>
      <t>Meio fio de concreto tipo 9A (executado c/ extrusora)</t>
    </r>
  </si>
  <si>
    <r>
      <rPr>
        <sz val="10"/>
        <rFont val="Arial"/>
        <family val="2"/>
      </rPr>
      <t>Meio fio de concreto tipo 9A (pré-moldado)</t>
    </r>
  </si>
  <si>
    <r>
      <rPr>
        <sz val="10"/>
        <rFont val="Arial"/>
        <family val="2"/>
      </rPr>
      <t>Meio fio de concreto tipo 9B (executado c/ extrusora)</t>
    </r>
  </si>
  <si>
    <r>
      <rPr>
        <sz val="10"/>
        <rFont val="Arial"/>
        <family val="2"/>
      </rPr>
      <t>Meio fio de concreto tipo 9B (pré-moldado)</t>
    </r>
  </si>
  <si>
    <r>
      <rPr>
        <sz val="10"/>
        <rFont val="Arial"/>
        <family val="2"/>
      </rPr>
      <t>Reaterro e apiloamento mecânico</t>
    </r>
  </si>
  <si>
    <r>
      <rPr>
        <sz val="10"/>
        <rFont val="Arial"/>
        <family val="2"/>
      </rPr>
      <t>Remoção de bueiro 0,30m</t>
    </r>
  </si>
  <si>
    <r>
      <rPr>
        <sz val="10"/>
        <rFont val="Arial"/>
        <family val="2"/>
      </rPr>
      <t>Remoção de bueiro 0,40m</t>
    </r>
  </si>
  <si>
    <r>
      <rPr>
        <sz val="10"/>
        <rFont val="Arial"/>
        <family val="2"/>
      </rPr>
      <t>Remoção de bueiro 0,50m</t>
    </r>
  </si>
  <si>
    <r>
      <rPr>
        <sz val="10"/>
        <rFont val="Arial"/>
        <family val="2"/>
      </rPr>
      <t>Remoção de bueiro 0,60m</t>
    </r>
  </si>
  <si>
    <r>
      <rPr>
        <sz val="10"/>
        <rFont val="Arial"/>
        <family val="2"/>
      </rPr>
      <t>Remoção de bueiro 0,80m</t>
    </r>
  </si>
  <si>
    <r>
      <rPr>
        <sz val="10"/>
        <rFont val="Arial"/>
        <family val="2"/>
      </rPr>
      <t>Remoção de bueiro 1,00m</t>
    </r>
  </si>
  <si>
    <r>
      <rPr>
        <sz val="10"/>
        <rFont val="Arial"/>
        <family val="2"/>
      </rPr>
      <t>Remoção de bueiro 1,20m</t>
    </r>
  </si>
  <si>
    <r>
      <rPr>
        <sz val="10"/>
        <rFont val="Arial"/>
        <family val="2"/>
      </rPr>
      <t>Remoção de bueiro 1,50m</t>
    </r>
  </si>
  <si>
    <r>
      <rPr>
        <sz val="10"/>
        <rFont val="Arial"/>
        <family val="2"/>
      </rPr>
      <t>Sarjeta trapezoidal concreto - tipo  1</t>
    </r>
  </si>
  <si>
    <r>
      <rPr>
        <sz val="10"/>
        <rFont val="Arial"/>
        <family val="2"/>
      </rPr>
      <t>Sarjeta trapezoidal concreto - tipo  1A</t>
    </r>
  </si>
  <si>
    <r>
      <rPr>
        <sz val="10"/>
        <rFont val="Arial"/>
        <family val="2"/>
      </rPr>
      <t>Sarjeta trapezoidal concreto - tipo  2</t>
    </r>
  </si>
  <si>
    <r>
      <rPr>
        <sz val="10"/>
        <rFont val="Arial"/>
        <family val="2"/>
      </rPr>
      <t>Sarjeta trapezoidal concreto - tipo  2A</t>
    </r>
  </si>
  <si>
    <r>
      <rPr>
        <sz val="10"/>
        <rFont val="Arial"/>
        <family val="2"/>
      </rPr>
      <t>Sarjeta trapezoidal concreto - tipo  3</t>
    </r>
  </si>
  <si>
    <r>
      <rPr>
        <sz val="10"/>
        <rFont val="Arial"/>
        <family val="2"/>
      </rPr>
      <t>Sarjeta trapezoidal concreto - tipo  3A</t>
    </r>
  </si>
  <si>
    <r>
      <rPr>
        <sz val="10"/>
        <rFont val="Arial"/>
        <family val="2"/>
      </rPr>
      <t>Sarjeta trapezoidal concreto - tipo  4</t>
    </r>
  </si>
  <si>
    <r>
      <rPr>
        <sz val="10"/>
        <rFont val="Arial"/>
        <family val="2"/>
      </rPr>
      <t>Sarjeta trapezoidal concreto - tipo  4A</t>
    </r>
  </si>
  <si>
    <r>
      <rPr>
        <sz val="10"/>
        <rFont val="Arial"/>
        <family val="2"/>
      </rPr>
      <t>Sarjeta trapezoidal solo-cimento - tipo 3B</t>
    </r>
  </si>
  <si>
    <r>
      <rPr>
        <sz val="10"/>
        <rFont val="Arial"/>
        <family val="2"/>
      </rPr>
      <t>Sarjeta trapezoidal solo-cimento - tipo 4B</t>
    </r>
  </si>
  <si>
    <r>
      <rPr>
        <sz val="10"/>
        <rFont val="Arial"/>
        <family val="2"/>
      </rPr>
      <t>Sarjeta triangular concreto - tipo  1</t>
    </r>
  </si>
  <si>
    <r>
      <rPr>
        <sz val="10"/>
        <rFont val="Arial"/>
        <family val="2"/>
      </rPr>
      <t>Sarjeta triangular concreto - tipo  2</t>
    </r>
  </si>
  <si>
    <r>
      <rPr>
        <sz val="10"/>
        <rFont val="Arial"/>
        <family val="2"/>
      </rPr>
      <t>Sarjeta triangular concreto - tipo  2A</t>
    </r>
  </si>
  <si>
    <r>
      <rPr>
        <sz val="10"/>
        <rFont val="Arial"/>
        <family val="2"/>
      </rPr>
      <t>Sarjeta triangular concreto - tipo  3</t>
    </r>
  </si>
  <si>
    <r>
      <rPr>
        <sz val="10"/>
        <rFont val="Arial"/>
        <family val="2"/>
      </rPr>
      <t>Sarjeta triangular concreto - tipo  3A</t>
    </r>
  </si>
  <si>
    <r>
      <rPr>
        <sz val="10"/>
        <rFont val="Arial"/>
        <family val="2"/>
      </rPr>
      <t>Sarjeta triangular concreto - tipo  4</t>
    </r>
  </si>
  <si>
    <r>
      <rPr>
        <sz val="10"/>
        <rFont val="Arial"/>
        <family val="2"/>
      </rPr>
      <t>Sarjeta triangular concreto - tipo  4A</t>
    </r>
  </si>
  <si>
    <r>
      <rPr>
        <sz val="10"/>
        <rFont val="Arial"/>
        <family val="2"/>
      </rPr>
      <t>Sarjeta triangular concreto - tipo  5</t>
    </r>
  </si>
  <si>
    <r>
      <rPr>
        <sz val="10"/>
        <rFont val="Arial"/>
        <family val="2"/>
      </rPr>
      <t>Sarjeta triangular concreto - tipo  6</t>
    </r>
  </si>
  <si>
    <r>
      <rPr>
        <sz val="10"/>
        <rFont val="Arial"/>
        <family val="2"/>
      </rPr>
      <t>Sarjeta triangular concreto - tipo  6A</t>
    </r>
  </si>
  <si>
    <r>
      <rPr>
        <sz val="10"/>
        <rFont val="Arial"/>
        <family val="2"/>
      </rPr>
      <t>Sarjeta triangular concreto - tipo  7</t>
    </r>
  </si>
  <si>
    <r>
      <rPr>
        <sz val="10"/>
        <rFont val="Arial"/>
        <family val="2"/>
      </rPr>
      <t>Sarjeta triangular concreto - tipo  7A</t>
    </r>
  </si>
  <si>
    <r>
      <rPr>
        <sz val="10"/>
        <rFont val="Arial"/>
        <family val="2"/>
      </rPr>
      <t>Sarjeta triangular concreto - tipo  8</t>
    </r>
  </si>
  <si>
    <r>
      <rPr>
        <sz val="10"/>
        <rFont val="Arial"/>
        <family val="2"/>
      </rPr>
      <t>Sarjeta triangular concreto - tipo  8A</t>
    </r>
  </si>
  <si>
    <r>
      <rPr>
        <sz val="10"/>
        <rFont val="Arial"/>
        <family val="2"/>
      </rPr>
      <t>Sarjeta triangular concreto - tipo  9</t>
    </r>
  </si>
  <si>
    <r>
      <rPr>
        <sz val="10"/>
        <rFont val="Arial"/>
        <family val="2"/>
      </rPr>
      <t>Sarjeta triangular concreto - tipo  9A</t>
    </r>
  </si>
  <si>
    <r>
      <rPr>
        <sz val="10"/>
        <rFont val="Arial"/>
        <family val="2"/>
      </rPr>
      <t>Sarjeta triangular concreto - tipo 10</t>
    </r>
  </si>
  <si>
    <r>
      <rPr>
        <sz val="10"/>
        <rFont val="Arial"/>
        <family val="2"/>
      </rPr>
      <t>Sarjeta triangular concreto - tipo 10A</t>
    </r>
  </si>
  <si>
    <r>
      <rPr>
        <sz val="10"/>
        <rFont val="Arial"/>
        <family val="2"/>
      </rPr>
      <t>Sarjeta triangular solo-cimento - tipo  2B</t>
    </r>
  </si>
  <si>
    <r>
      <rPr>
        <sz val="10"/>
        <rFont val="Arial"/>
        <family val="2"/>
      </rPr>
      <t>Sarjeta triangular solo-cimento - tipo  3B</t>
    </r>
  </si>
  <si>
    <r>
      <rPr>
        <sz val="10"/>
        <rFont val="Arial"/>
        <family val="2"/>
      </rPr>
      <t>Sarjeta triangular solo-cimento - tipo  4B</t>
    </r>
  </si>
  <si>
    <r>
      <rPr>
        <sz val="10"/>
        <rFont val="Arial"/>
        <family val="2"/>
      </rPr>
      <t>Sarjeta triangular solo-cimento - tipo  9B</t>
    </r>
  </si>
  <si>
    <r>
      <rPr>
        <sz val="10"/>
        <rFont val="Arial"/>
        <family val="2"/>
      </rPr>
      <t>Sarjeta triangular solo-cimento - tipo 10B</t>
    </r>
  </si>
  <si>
    <r>
      <rPr>
        <sz val="10"/>
        <rFont val="Arial"/>
        <family val="2"/>
      </rPr>
      <t>Transp.segmento sarjeta tipo- 1 (ST-1/SZ-2) c/tubo 0,30m</t>
    </r>
  </si>
  <si>
    <r>
      <rPr>
        <sz val="10"/>
        <rFont val="Arial"/>
        <family val="2"/>
      </rPr>
      <t>Transp.segmento sarjeta tipo- 2 (ST-2/SZ-3) c/tubo 0,30m</t>
    </r>
  </si>
  <si>
    <r>
      <rPr>
        <sz val="10"/>
        <rFont val="Arial"/>
        <family val="2"/>
      </rPr>
      <t>Transp.segmento sarjeta tipo- 3 (ST-3) c/tubo 0,30m</t>
    </r>
  </si>
  <si>
    <r>
      <rPr>
        <sz val="10"/>
        <rFont val="Arial"/>
        <family val="2"/>
      </rPr>
      <t>Transp.segmento sarjeta tipo- 4 (ST-4/SZ-4) c/tubo 0,30m</t>
    </r>
  </si>
  <si>
    <r>
      <rPr>
        <sz val="10"/>
        <rFont val="Arial"/>
        <family val="2"/>
      </rPr>
      <t>Transp.segmento sarjeta tipo- 5 (ST-1/SZ-2) c/placas</t>
    </r>
  </si>
  <si>
    <r>
      <rPr>
        <sz val="10"/>
        <rFont val="Arial"/>
        <family val="2"/>
      </rPr>
      <t>Transp.segmento sarjeta tipo- 6 (ST-2/SZ-3) c/placas</t>
    </r>
  </si>
  <si>
    <r>
      <rPr>
        <sz val="10"/>
        <rFont val="Arial"/>
        <family val="2"/>
      </rPr>
      <t>Transp.segmento sarjeta tipo- 7 (ST-3/ST-4/SZ-4) c/placas</t>
    </r>
  </si>
  <si>
    <r>
      <rPr>
        <sz val="10"/>
        <rFont val="Arial"/>
        <family val="2"/>
      </rPr>
      <t>Transp.segmento sarjeta tipo- 8 (ST-1/SZ-2) c/grelha</t>
    </r>
  </si>
  <si>
    <r>
      <rPr>
        <sz val="10"/>
        <rFont val="Arial"/>
        <family val="2"/>
      </rPr>
      <t>Transp.segmento sarjeta tipo- 9 (ST-2/SZ-3) c/grelha</t>
    </r>
  </si>
  <si>
    <r>
      <rPr>
        <sz val="10"/>
        <rFont val="Arial"/>
        <family val="2"/>
      </rPr>
      <t>Transp.segmento sarjeta tipo-10 (ST-3/ST-4/SZ-4) c/grelha</t>
    </r>
  </si>
  <si>
    <r>
      <rPr>
        <sz val="10"/>
        <rFont val="Arial"/>
        <family val="2"/>
      </rPr>
      <t>Valeta concreto proteção aterro - tipo 5</t>
    </r>
  </si>
  <si>
    <r>
      <rPr>
        <sz val="10"/>
        <rFont val="Arial"/>
        <family val="2"/>
      </rPr>
      <t>Valeta concreto proteção aterro - tipo 5A</t>
    </r>
  </si>
  <si>
    <r>
      <rPr>
        <sz val="10"/>
        <rFont val="Arial"/>
        <family val="2"/>
      </rPr>
      <t>Valeta concreto proteção aterro - tipo 6</t>
    </r>
  </si>
  <si>
    <r>
      <rPr>
        <sz val="10"/>
        <rFont val="Arial"/>
        <family val="2"/>
      </rPr>
      <t>Valeta concreto proteção aterro - tipo 6A</t>
    </r>
  </si>
  <si>
    <r>
      <rPr>
        <sz val="10"/>
        <rFont val="Arial"/>
        <family val="2"/>
      </rPr>
      <t>Valeta concreto proteção aterro - tipo 7</t>
    </r>
  </si>
  <si>
    <r>
      <rPr>
        <sz val="10"/>
        <rFont val="Arial"/>
        <family val="2"/>
      </rPr>
      <t>Valeta concreto proteção aterro - tipo 7A</t>
    </r>
  </si>
  <si>
    <r>
      <rPr>
        <sz val="10"/>
        <rFont val="Arial"/>
        <family val="2"/>
      </rPr>
      <t>Valeta concreto proteção aterro - tipo 8</t>
    </r>
  </si>
  <si>
    <r>
      <rPr>
        <sz val="10"/>
        <rFont val="Arial"/>
        <family val="2"/>
      </rPr>
      <t>Valeta concreto proteção aterro - tipo 8A</t>
    </r>
  </si>
  <si>
    <r>
      <rPr>
        <sz val="10"/>
        <rFont val="Arial"/>
        <family val="2"/>
      </rPr>
      <t>Valeta concreto proteção corte - tipo 5</t>
    </r>
  </si>
  <si>
    <r>
      <rPr>
        <sz val="10"/>
        <rFont val="Arial"/>
        <family val="2"/>
      </rPr>
      <t>Valeta concreto proteção corte - tipo 5A</t>
    </r>
  </si>
  <si>
    <r>
      <rPr>
        <sz val="10"/>
        <rFont val="Arial"/>
        <family val="2"/>
      </rPr>
      <t>Valeta concreto proteção corte - tipo 6</t>
    </r>
  </si>
  <si>
    <r>
      <rPr>
        <sz val="10"/>
        <rFont val="Arial"/>
        <family val="2"/>
      </rPr>
      <t>Valeta concreto proteção corte - tipo 6A</t>
    </r>
  </si>
  <si>
    <r>
      <rPr>
        <sz val="10"/>
        <rFont val="Arial"/>
        <family val="2"/>
      </rPr>
      <t>Valeta concreto proteção corte - tipo 7</t>
    </r>
  </si>
  <si>
    <r>
      <rPr>
        <sz val="10"/>
        <rFont val="Arial"/>
        <family val="2"/>
      </rPr>
      <t>Valeta concreto proteção corte - tipo 7A</t>
    </r>
  </si>
  <si>
    <r>
      <rPr>
        <sz val="10"/>
        <rFont val="Arial"/>
        <family val="2"/>
      </rPr>
      <t>Valeta concreto proteção corte - tipo 8</t>
    </r>
  </si>
  <si>
    <r>
      <rPr>
        <sz val="10"/>
        <rFont val="Arial"/>
        <family val="2"/>
      </rPr>
      <t>Valeta concreto proteção corte - tipo 8A</t>
    </r>
  </si>
  <si>
    <r>
      <rPr>
        <sz val="10"/>
        <rFont val="Arial"/>
        <family val="2"/>
      </rPr>
      <t>Grupo de serviço: OBRAS DE ARTE ESPECIAIS</t>
    </r>
  </si>
  <si>
    <r>
      <rPr>
        <sz val="10"/>
        <rFont val="Arial"/>
        <family val="2"/>
      </rPr>
      <t>Adesivo epóxi tixotrópico p/ chumbadores</t>
    </r>
  </si>
  <si>
    <r>
      <rPr>
        <sz val="10"/>
        <rFont val="Arial"/>
        <family val="2"/>
      </rPr>
      <t>Andaime suspenso de madeira, inclusive plataforma</t>
    </r>
  </si>
  <si>
    <r>
      <rPr>
        <sz val="10"/>
        <rFont val="Arial"/>
        <family val="2"/>
      </rPr>
      <t>Apicoamento em concreto</t>
    </r>
  </si>
  <si>
    <r>
      <rPr>
        <sz val="10"/>
        <rFont val="Arial"/>
        <family val="2"/>
      </rPr>
      <t>Apoio elastomérico fretado fornec.colocação</t>
    </r>
  </si>
  <si>
    <r>
      <rPr>
        <sz val="10"/>
        <rFont val="Arial"/>
        <family val="2"/>
      </rPr>
      <t>Concreto Fck = 28 MPa, preparo em betoneira e lanç.</t>
    </r>
  </si>
  <si>
    <r>
      <rPr>
        <sz val="10"/>
        <rFont val="Arial"/>
        <family val="2"/>
      </rPr>
      <t>Concreto Fck = 35 MPa, preparo em betoneira e lanç.</t>
    </r>
  </si>
  <si>
    <r>
      <rPr>
        <sz val="10"/>
        <rFont val="Arial"/>
        <family val="2"/>
      </rPr>
      <t>Dreno ferro galvanizado 0,40m 3"</t>
    </r>
  </si>
  <si>
    <r>
      <rPr>
        <sz val="10"/>
        <rFont val="Arial"/>
        <family val="2"/>
      </rPr>
      <t>Dreno ferro galvanizado 0,40m 4"</t>
    </r>
  </si>
  <si>
    <r>
      <rPr>
        <sz val="10"/>
        <rFont val="Arial"/>
        <family val="2"/>
      </rPr>
      <t>Ensecadeira dupla madeira h &gt;  2m</t>
    </r>
  </si>
  <si>
    <r>
      <rPr>
        <sz val="10"/>
        <rFont val="Arial"/>
        <family val="2"/>
      </rPr>
      <t>Ensecadeira dupla madeira h &lt;= 2m</t>
    </r>
  </si>
  <si>
    <r>
      <rPr>
        <sz val="10"/>
        <rFont val="Arial"/>
        <family val="2"/>
      </rPr>
      <t>Ensecadeira simples madeira h &gt;  2m</t>
    </r>
  </si>
  <si>
    <r>
      <rPr>
        <sz val="10"/>
        <rFont val="Arial"/>
        <family val="2"/>
      </rPr>
      <t>Ensecadeira simples madeira h &lt;= 2m</t>
    </r>
  </si>
  <si>
    <r>
      <rPr>
        <sz val="10"/>
        <rFont val="Arial"/>
        <family val="2"/>
      </rPr>
      <t>Escavação c/ esgotamento 1a. cat.</t>
    </r>
  </si>
  <si>
    <r>
      <rPr>
        <sz val="10"/>
        <rFont val="Arial"/>
        <family val="2"/>
      </rPr>
      <t>Escavação c/ esgotamento 2a. cat.</t>
    </r>
  </si>
  <si>
    <r>
      <rPr>
        <sz val="10"/>
        <rFont val="Arial"/>
        <family val="2"/>
      </rPr>
      <t>Escavação c/ esgotamento 3a. cat.</t>
    </r>
  </si>
  <si>
    <r>
      <rPr>
        <sz val="10"/>
        <rFont val="Arial"/>
        <family val="2"/>
      </rPr>
      <t>Escavação p/ fundação em 1a. cat.</t>
    </r>
  </si>
  <si>
    <r>
      <rPr>
        <sz val="10"/>
        <rFont val="Arial"/>
        <family val="2"/>
      </rPr>
      <t>Escavação p/ fundação em 2a. cat.</t>
    </r>
  </si>
  <si>
    <r>
      <rPr>
        <sz val="10"/>
        <rFont val="Arial"/>
        <family val="2"/>
      </rPr>
      <t>Escavação p/ fundação em 3a. cat.</t>
    </r>
  </si>
  <si>
    <r>
      <rPr>
        <sz val="10"/>
        <rFont val="Arial"/>
        <family val="2"/>
      </rPr>
      <t>Escavação tubulão a céu aberto 1a. cat.</t>
    </r>
  </si>
  <si>
    <r>
      <rPr>
        <sz val="10"/>
        <rFont val="Arial"/>
        <family val="2"/>
      </rPr>
      <t>Escavação tubulão a céu aberto 2a. cat.</t>
    </r>
  </si>
  <si>
    <r>
      <rPr>
        <sz val="10"/>
        <rFont val="Arial"/>
        <family val="2"/>
      </rPr>
      <t>Escavação tubulão a céu aberto 3a. cat.</t>
    </r>
  </si>
  <si>
    <r>
      <rPr>
        <sz val="10"/>
        <rFont val="Arial"/>
        <family val="2"/>
      </rPr>
      <t>Escavação tubulão ar comprimido 1a. cat.</t>
    </r>
  </si>
  <si>
    <r>
      <rPr>
        <sz val="10"/>
        <rFont val="Arial"/>
        <family val="2"/>
      </rPr>
      <t>Escavação tubulão ar comprimido 2a. cat.</t>
    </r>
  </si>
  <si>
    <r>
      <rPr>
        <sz val="10"/>
        <rFont val="Arial"/>
        <family val="2"/>
      </rPr>
      <t>Escavação tubulão ar comprimido 3a. cat.</t>
    </r>
  </si>
  <si>
    <r>
      <rPr>
        <sz val="10"/>
        <rFont val="Arial"/>
        <family val="2"/>
      </rPr>
      <t>Escavação 1a. cat. p/galerias celulares</t>
    </r>
  </si>
  <si>
    <r>
      <rPr>
        <sz val="10"/>
        <rFont val="Arial"/>
        <family val="2"/>
      </rPr>
      <t>Escavação 2a. cat. p/galerias celulares</t>
    </r>
  </si>
  <si>
    <r>
      <rPr>
        <sz val="10"/>
        <rFont val="Arial"/>
        <family val="2"/>
      </rPr>
      <t>Escavação 3a. cat. p/galerias celulares</t>
    </r>
  </si>
  <si>
    <r>
      <rPr>
        <sz val="10"/>
        <rFont val="Arial"/>
        <family val="2"/>
      </rPr>
      <t>Escoramento cavas de fundação</t>
    </r>
  </si>
  <si>
    <r>
      <rPr>
        <sz val="10"/>
        <rFont val="Arial"/>
        <family val="2"/>
      </rPr>
      <t>Escoramento (cimbramento) inclusive fundação</t>
    </r>
  </si>
  <si>
    <r>
      <rPr>
        <sz val="10"/>
        <rFont val="Arial"/>
        <family val="2"/>
      </rPr>
      <t>Escoramento de galerias celulares</t>
    </r>
  </si>
  <si>
    <r>
      <rPr>
        <sz val="10"/>
        <rFont val="Arial"/>
        <family val="2"/>
      </rPr>
      <t>Escoramento simples p/ andaimes</t>
    </r>
  </si>
  <si>
    <r>
      <rPr>
        <sz val="10"/>
        <rFont val="Arial"/>
        <family val="2"/>
      </rPr>
      <t>Formas de madeira compensada resinada</t>
    </r>
  </si>
  <si>
    <r>
      <rPr>
        <sz val="10"/>
        <rFont val="Arial"/>
        <family val="2"/>
      </rPr>
      <t>Fornecimento e cravação estaca duplo trilho TR-37</t>
    </r>
  </si>
  <si>
    <r>
      <rPr>
        <sz val="10"/>
        <rFont val="Arial"/>
        <family val="2"/>
      </rPr>
      <t>Fornecimento e cravação estaca triplo trilho TR-37</t>
    </r>
  </si>
  <si>
    <r>
      <rPr>
        <sz val="10"/>
        <rFont val="Arial"/>
        <family val="2"/>
      </rPr>
      <t>Gradil ferro galv. d=2" c/ suporte de concreto</t>
    </r>
  </si>
  <si>
    <r>
      <rPr>
        <sz val="10"/>
        <rFont val="Arial"/>
        <family val="2"/>
      </rPr>
      <t>Guarda corpo tipo DER-PR c/ 2,0m</t>
    </r>
  </si>
  <si>
    <r>
      <rPr>
        <sz val="10"/>
        <rFont val="Arial"/>
        <family val="2"/>
      </rPr>
      <t>Limpeza c/ jato de água</t>
    </r>
  </si>
  <si>
    <r>
      <rPr>
        <sz val="10"/>
        <rFont val="Arial"/>
        <family val="2"/>
      </rPr>
      <t>Perfuração em concreto armado d=10,0mm</t>
    </r>
  </si>
  <si>
    <r>
      <rPr>
        <sz val="10"/>
        <rFont val="Arial"/>
        <family val="2"/>
      </rPr>
      <t>Perfuração em concreto armado d=12,7mm</t>
    </r>
  </si>
  <si>
    <r>
      <rPr>
        <sz val="10"/>
        <rFont val="Arial"/>
        <family val="2"/>
      </rPr>
      <t>Perfuração em concreto armado d=16,0mm</t>
    </r>
  </si>
  <si>
    <r>
      <rPr>
        <sz val="10"/>
        <rFont val="Arial"/>
        <family val="2"/>
      </rPr>
      <t>Perfuração em concreto armado d=20,0mm</t>
    </r>
  </si>
  <si>
    <r>
      <rPr>
        <sz val="10"/>
        <rFont val="Arial"/>
        <family val="2"/>
      </rPr>
      <t>Perfuração em concreto armado d=25,0mm</t>
    </r>
  </si>
  <si>
    <r>
      <rPr>
        <sz val="10"/>
        <rFont val="Arial"/>
        <family val="2"/>
      </rPr>
      <t>Perfuração em concreto armado d=40,0mm</t>
    </r>
  </si>
  <si>
    <r>
      <rPr>
        <sz val="10"/>
        <rFont val="Arial"/>
        <family val="2"/>
      </rPr>
      <t>Perfuração em rocha p/ chumbador d=25,0mm</t>
    </r>
  </si>
  <si>
    <r>
      <rPr>
        <sz val="10"/>
        <rFont val="Arial"/>
        <family val="2"/>
      </rPr>
      <t>Pintura a cimento e limpeza</t>
    </r>
  </si>
  <si>
    <r>
      <rPr>
        <sz val="10"/>
        <rFont val="Arial"/>
        <family val="2"/>
      </rPr>
      <t>Plataforma de madeira p/ andaimes</t>
    </r>
  </si>
  <si>
    <r>
      <rPr>
        <sz val="10"/>
        <rFont val="Arial"/>
        <family val="2"/>
      </rPr>
      <t>Grupo de serviço: RESTAURAÇÃO/CONSERVAÇÃO RODOVIÁRIA</t>
    </r>
  </si>
  <si>
    <r>
      <rPr>
        <sz val="10"/>
        <rFont val="Arial"/>
        <family val="2"/>
      </rPr>
      <t>Brita graduada 100% PI (manual) para remendo profundo</t>
    </r>
  </si>
  <si>
    <r>
      <rPr>
        <sz val="10"/>
        <rFont val="Arial"/>
        <family val="2"/>
      </rPr>
      <t>Brita graduada 100% PI (mecânica) para remendo profundo</t>
    </r>
  </si>
  <si>
    <r>
      <rPr>
        <sz val="10"/>
        <rFont val="Arial"/>
        <family val="2"/>
      </rPr>
      <t>Capina manual</t>
    </r>
  </si>
  <si>
    <r>
      <rPr>
        <sz val="10"/>
        <rFont val="Arial"/>
        <family val="2"/>
      </rPr>
      <t>C.B.U.Q - na usina, excl. fornec. CAP</t>
    </r>
  </si>
  <si>
    <r>
      <rPr>
        <sz val="10"/>
        <rFont val="Arial"/>
        <family val="2"/>
      </rPr>
      <t>C.B.U.Q. c/asfalto modificado por polímero, excl. fornec. asfalto</t>
    </r>
  </si>
  <si>
    <r>
      <rPr>
        <sz val="10"/>
        <rFont val="Arial"/>
        <family val="2"/>
      </rPr>
      <t>C.B.U.Q. p/fechamento de remendo (manual), excl. fornec. do CAP</t>
    </r>
  </si>
  <si>
    <r>
      <rPr>
        <sz val="10"/>
        <rFont val="Arial"/>
        <family val="2"/>
      </rPr>
      <t>C.B.U.Q. p/fechamento de remendo (mecânico), excl. fornec. do CAP</t>
    </r>
  </si>
  <si>
    <r>
      <rPr>
        <sz val="10"/>
        <rFont val="Arial"/>
        <family val="2"/>
      </rPr>
      <t>Demolição manual de pavimento</t>
    </r>
  </si>
  <si>
    <r>
      <rPr>
        <sz val="10"/>
        <rFont val="Arial"/>
        <family val="2"/>
      </rPr>
      <t>Demolição mecânica de pavimento</t>
    </r>
  </si>
  <si>
    <r>
      <rPr>
        <sz val="10"/>
        <rFont val="Arial"/>
        <family val="2"/>
      </rPr>
      <t>Desconfinamento lateral de bordo do pavimento c/motoniveladora - terreno natural</t>
    </r>
  </si>
  <si>
    <r>
      <rPr>
        <sz val="10"/>
        <rFont val="Arial"/>
        <family val="2"/>
      </rPr>
      <t>Desobstrução de sarjeta</t>
    </r>
  </si>
  <si>
    <r>
      <rPr>
        <sz val="10"/>
        <rFont val="Arial"/>
        <family val="2"/>
      </rPr>
      <t xml:space="preserve">Dreno longitudinal de pavimento 15x60cm, inclusive escavação, geocomposto drenante, tubo PEAD d=100mm e selo CBUQ (10cm), excl.
</t>
    </r>
    <r>
      <rPr>
        <sz val="10"/>
        <rFont val="Arial"/>
        <family val="2"/>
      </rPr>
      <t>fornec. CAP</t>
    </r>
  </si>
  <si>
    <r>
      <rPr>
        <sz val="10"/>
        <rFont val="Arial"/>
        <family val="2"/>
      </rPr>
      <t>Dreno transversal de pavimento 13x30cm, inclusive escavação, brita, geotextil (GNT) e selo CBUQ (10cm), excl. fornec. CAP</t>
    </r>
  </si>
  <si>
    <r>
      <rPr>
        <sz val="10"/>
        <rFont val="Arial"/>
        <family val="2"/>
      </rPr>
      <t>Escavação manual de valas em 1a. cat. (bigodes)</t>
    </r>
  </si>
  <si>
    <r>
      <rPr>
        <sz val="10"/>
        <rFont val="Arial"/>
        <family val="2"/>
      </rPr>
      <t>Fresagem contínua a frio</t>
    </r>
  </si>
  <si>
    <r>
      <rPr>
        <sz val="10"/>
        <rFont val="Arial"/>
        <family val="2"/>
      </rPr>
      <t>Fresagem descontínua a frio</t>
    </r>
  </si>
  <si>
    <r>
      <rPr>
        <sz val="10"/>
        <rFont val="Arial"/>
        <family val="2"/>
      </rPr>
      <t>Imprimação impermeab. exclusive fornecimento da emulsão</t>
    </r>
  </si>
  <si>
    <r>
      <rPr>
        <sz val="10"/>
        <rFont val="Arial"/>
        <family val="2"/>
      </rPr>
      <t>Lama asfáltica faixa "1" e "2" excl. fornec. emulsão</t>
    </r>
  </si>
  <si>
    <r>
      <rPr>
        <sz val="10"/>
        <rFont val="Arial"/>
        <family val="2"/>
      </rPr>
      <t>Lama asfáltica faixa "3" e "4" excl. fornec. emulsão</t>
    </r>
  </si>
  <si>
    <r>
      <rPr>
        <sz val="10"/>
        <rFont val="Arial"/>
        <family val="2"/>
      </rPr>
      <t>Limpeza de bueiro</t>
    </r>
  </si>
  <si>
    <r>
      <rPr>
        <sz val="10"/>
        <rFont val="Arial"/>
        <family val="2"/>
      </rPr>
      <t>Limpeza de faixa de domínio com remoção de resíduos</t>
    </r>
  </si>
  <si>
    <r>
      <rPr>
        <sz val="10"/>
        <rFont val="Arial"/>
        <family val="2"/>
      </rPr>
      <t>ha</t>
    </r>
  </si>
  <si>
    <r>
      <rPr>
        <sz val="10"/>
        <rFont val="Arial"/>
        <family val="2"/>
      </rPr>
      <t>Limpeza de sarjeta</t>
    </r>
  </si>
  <si>
    <r>
      <rPr>
        <sz val="10"/>
        <rFont val="Arial"/>
        <family val="2"/>
      </rPr>
      <t>Limpeza e lavagem de sinalização vertical</t>
    </r>
  </si>
  <si>
    <r>
      <rPr>
        <sz val="10"/>
        <rFont val="Arial"/>
        <family val="2"/>
      </rPr>
      <t>Limpeza e pintura de abrigo de ônibus</t>
    </r>
  </si>
  <si>
    <r>
      <rPr>
        <sz val="10"/>
        <rFont val="Arial"/>
        <family val="2"/>
      </rPr>
      <t>Limpeza e pintura de barreiras duplas de concreto, com tinta latex</t>
    </r>
  </si>
  <si>
    <r>
      <rPr>
        <sz val="10"/>
        <rFont val="Arial"/>
        <family val="2"/>
      </rPr>
      <t>Limpeza e pintura de meio fio</t>
    </r>
  </si>
  <si>
    <r>
      <rPr>
        <sz val="10"/>
        <rFont val="Arial"/>
        <family val="2"/>
      </rPr>
      <t>Limpeza e pintura de ponte</t>
    </r>
  </si>
  <si>
    <r>
      <rPr>
        <sz val="10"/>
        <rFont val="Arial"/>
        <family val="2"/>
      </rPr>
      <t>Limpeza manual de valeta</t>
    </r>
  </si>
  <si>
    <r>
      <rPr>
        <sz val="10"/>
        <rFont val="Arial"/>
        <family val="2"/>
      </rPr>
      <t>Macadame seco britado preenchido c/brita graduada (manual) para remendo profundo</t>
    </r>
  </si>
  <si>
    <r>
      <rPr>
        <sz val="10"/>
        <rFont val="Arial"/>
        <family val="2"/>
      </rPr>
      <t>Macadame seco britado preenchido c/brita graduada (mecânico) para remendo profundo</t>
    </r>
  </si>
  <si>
    <r>
      <rPr>
        <sz val="10"/>
        <rFont val="Arial"/>
        <family val="2"/>
      </rPr>
      <t>Microrevest.asf.a frio e= 8mm(sem fibras), descontínuo, excl.fornec. emulsão</t>
    </r>
  </si>
  <si>
    <r>
      <rPr>
        <sz val="10"/>
        <rFont val="Arial"/>
        <family val="2"/>
      </rPr>
      <t>Microrevest.asf.a frio e= 8mm(sem fibras), excl.fornec.emulsão</t>
    </r>
  </si>
  <si>
    <r>
      <rPr>
        <sz val="10"/>
        <rFont val="Arial"/>
        <family val="2"/>
      </rPr>
      <t>Microrevest.asf.a frio e=12mm(sem fibras), descontínuo, excl.fornec. emulsão</t>
    </r>
  </si>
  <si>
    <r>
      <rPr>
        <sz val="10"/>
        <rFont val="Arial"/>
        <family val="2"/>
      </rPr>
      <t>Microrevest.asf.a frio e=12mm(sem fibras), excl.fornec.emulsão</t>
    </r>
  </si>
  <si>
    <r>
      <rPr>
        <sz val="10"/>
        <rFont val="Arial"/>
        <family val="2"/>
      </rPr>
      <t>Microrevest.asf.a frio e=16mm(sem fibras), excl.fornec.emulsão</t>
    </r>
  </si>
  <si>
    <r>
      <rPr>
        <sz val="10"/>
        <rFont val="Arial"/>
        <family val="2"/>
      </rPr>
      <t>Pintura de ligação excl. fornec. da emulsão</t>
    </r>
  </si>
  <si>
    <r>
      <rPr>
        <sz val="10"/>
        <rFont val="Arial"/>
        <family val="2"/>
      </rPr>
      <t>Pintura de ligação excl. fornec. emulsão c/polímero</t>
    </r>
  </si>
  <si>
    <r>
      <rPr>
        <sz val="10"/>
        <rFont val="Arial"/>
        <family val="2"/>
      </rPr>
      <t>Poda de árvores</t>
    </r>
  </si>
  <si>
    <r>
      <rPr>
        <sz val="10"/>
        <rFont val="Arial"/>
        <family val="2"/>
      </rPr>
      <t>Recomposição de sarjeta de concreto</t>
    </r>
  </si>
  <si>
    <r>
      <rPr>
        <sz val="10"/>
        <rFont val="Arial"/>
        <family val="2"/>
      </rPr>
      <t>Recomposição de sinalização vertical (material fornecido pelo DER)</t>
    </r>
  </si>
  <si>
    <r>
      <rPr>
        <sz val="10"/>
        <rFont val="Arial"/>
        <family val="2"/>
      </rPr>
      <t>Remoção e transporte manual de barreira</t>
    </r>
  </si>
  <si>
    <r>
      <rPr>
        <sz val="10"/>
        <rFont val="Arial"/>
        <family val="2"/>
      </rPr>
      <t>Remoção mecanizada barreira</t>
    </r>
  </si>
  <si>
    <r>
      <rPr>
        <sz val="10"/>
        <rFont val="Arial"/>
        <family val="2"/>
      </rPr>
      <t>Reperf. descontínua c/C.B.U.Q.(faixa D), excl. fornec. CAP</t>
    </r>
  </si>
  <si>
    <r>
      <rPr>
        <sz val="10"/>
        <rFont val="Arial"/>
        <family val="2"/>
      </rPr>
      <t>Reperf. descontínua c/C.B.U.Q.(massa fina), excl. fornec. CAP</t>
    </r>
  </si>
  <si>
    <r>
      <rPr>
        <sz val="10"/>
        <rFont val="Arial"/>
        <family val="2"/>
      </rPr>
      <t>Reperf.c/C.B.U.Q.(massa fina)excl.fornec.CAP (acima de 10.000 t)</t>
    </r>
  </si>
  <si>
    <r>
      <rPr>
        <sz val="10"/>
        <rFont val="Arial"/>
        <family val="2"/>
      </rPr>
      <t>Reperf.c/C.B.U.Q.(massa fina)excl.fornec.CAP (até 10.000 t)</t>
    </r>
  </si>
  <si>
    <r>
      <rPr>
        <sz val="10"/>
        <rFont val="Arial"/>
        <family val="2"/>
      </rPr>
      <t>Roçada manual</t>
    </r>
  </si>
  <si>
    <r>
      <rPr>
        <sz val="10"/>
        <rFont val="Arial"/>
        <family val="2"/>
      </rPr>
      <t>Selagem de trinca com areia, excl. fornec. da emulsão</t>
    </r>
  </si>
  <si>
    <r>
      <rPr>
        <sz val="10"/>
        <rFont val="Arial"/>
        <family val="2"/>
      </rPr>
      <t>l</t>
    </r>
  </si>
  <si>
    <r>
      <rPr>
        <sz val="10"/>
        <rFont val="Arial"/>
        <family val="2"/>
      </rPr>
      <t>Selagem de trinca com pó de pedra, excl. fornec. da emulsão</t>
    </r>
  </si>
  <si>
    <r>
      <rPr>
        <sz val="10"/>
        <rFont val="Arial"/>
        <family val="2"/>
      </rPr>
      <t>Solo cimento (6%) mistura na pista 100% PN para remendo profundo</t>
    </r>
  </si>
  <si>
    <r>
      <rPr>
        <sz val="10"/>
        <rFont val="Arial"/>
        <family val="2"/>
      </rPr>
      <t>Grupo de serviço: SERVIÇOS COMPLEMENTARES</t>
    </r>
  </si>
  <si>
    <r>
      <rPr>
        <sz val="10"/>
        <rFont val="Arial"/>
        <family val="2"/>
      </rPr>
      <t>Abrigo em parada de ônibus</t>
    </r>
  </si>
  <si>
    <r>
      <rPr>
        <sz val="10"/>
        <rFont val="Arial"/>
        <family val="2"/>
      </rPr>
      <t>Calçada em lajota concreto 45x45x5cm</t>
    </r>
  </si>
  <si>
    <r>
      <rPr>
        <sz val="10"/>
        <rFont val="Arial"/>
        <family val="2"/>
      </rPr>
      <t>Cerca 4 fios c/ mourões de concreto</t>
    </r>
  </si>
  <si>
    <r>
      <rPr>
        <sz val="10"/>
        <rFont val="Arial"/>
        <family val="2"/>
      </rPr>
      <t>Cerca 4 fios c/ mourões de madeira</t>
    </r>
  </si>
  <si>
    <r>
      <rPr>
        <sz val="10"/>
        <rFont val="Arial"/>
        <family val="2"/>
      </rPr>
      <t>Contenção lateral inclusive erva cidreira</t>
    </r>
  </si>
  <si>
    <r>
      <rPr>
        <sz val="10"/>
        <rFont val="Arial"/>
        <family val="2"/>
      </rPr>
      <t>Enleivamento</t>
    </r>
  </si>
  <si>
    <r>
      <rPr>
        <sz val="10"/>
        <rFont val="Arial"/>
        <family val="2"/>
      </rPr>
      <t>Fornecimento e plantio de erva cidreira</t>
    </r>
  </si>
  <si>
    <r>
      <rPr>
        <sz val="10"/>
        <rFont val="Arial"/>
        <family val="2"/>
      </rPr>
      <t>Fornecimento e plantio de erva cidreira p/ pav. poliédrico</t>
    </r>
  </si>
  <si>
    <r>
      <rPr>
        <sz val="10"/>
        <rFont val="Arial"/>
        <family val="2"/>
      </rPr>
      <t>Gabião caixa # 8 x 10 ZN/AL + PVC h=0,50m</t>
    </r>
  </si>
  <si>
    <r>
      <rPr>
        <sz val="10"/>
        <rFont val="Arial"/>
        <family val="2"/>
      </rPr>
      <t>Gabião caixa # 8 x 10 ZN/AL + PVC h=1,00m</t>
    </r>
  </si>
  <si>
    <r>
      <rPr>
        <sz val="10"/>
        <rFont val="Arial"/>
        <family val="2"/>
      </rPr>
      <t>Gabião caixa # 8 x 10 ZN/AL h=0,50m</t>
    </r>
  </si>
  <si>
    <r>
      <rPr>
        <sz val="10"/>
        <rFont val="Arial"/>
        <family val="2"/>
      </rPr>
      <t>Gabião caixa # 8 x 10 ZN/AL h=1,00m</t>
    </r>
  </si>
  <si>
    <r>
      <rPr>
        <sz val="10"/>
        <rFont val="Arial"/>
        <family val="2"/>
      </rPr>
      <t>Grama em mudas</t>
    </r>
  </si>
  <si>
    <r>
      <rPr>
        <sz val="10"/>
        <rFont val="Arial"/>
        <family val="2"/>
      </rPr>
      <t>Hidrossemeadura</t>
    </r>
  </si>
  <si>
    <r>
      <rPr>
        <sz val="10"/>
        <rFont val="Arial"/>
        <family val="2"/>
      </rPr>
      <t>Remanejamento postes linha transmissão</t>
    </r>
  </si>
  <si>
    <r>
      <rPr>
        <sz val="10"/>
        <rFont val="Arial"/>
        <family val="2"/>
      </rPr>
      <t>Remoção de casa de alvenaria</t>
    </r>
  </si>
  <si>
    <r>
      <rPr>
        <sz val="10"/>
        <rFont val="Arial"/>
        <family val="2"/>
      </rPr>
      <t>Remoção de casa de madeira</t>
    </r>
  </si>
  <si>
    <r>
      <rPr>
        <sz val="10"/>
        <rFont val="Arial"/>
        <family val="2"/>
      </rPr>
      <t>Remoção de cercas</t>
    </r>
  </si>
  <si>
    <r>
      <rPr>
        <sz val="10"/>
        <rFont val="Arial"/>
        <family val="2"/>
      </rPr>
      <t>Remoção e recolocação de cercas de arame</t>
    </r>
  </si>
  <si>
    <r>
      <rPr>
        <sz val="10"/>
        <rFont val="Arial"/>
        <family val="2"/>
      </rPr>
      <t>Grupo de serviço: SINALIZAÇÃO</t>
    </r>
  </si>
  <si>
    <r>
      <rPr>
        <sz val="10"/>
        <rFont val="Arial"/>
        <family val="2"/>
      </rPr>
      <t>Balizador de plástico 100x300mm refletivo</t>
    </r>
  </si>
  <si>
    <r>
      <rPr>
        <sz val="10"/>
        <rFont val="Arial"/>
        <family val="2"/>
      </rPr>
      <t>Barreira segurança tipo New Jersey (padrão Europeu) (pré-moldada)</t>
    </r>
  </si>
  <si>
    <r>
      <rPr>
        <sz val="10"/>
        <rFont val="Arial"/>
        <family val="2"/>
      </rPr>
      <t>Defensa concreto(barreira) dupla</t>
    </r>
  </si>
  <si>
    <r>
      <rPr>
        <sz val="10"/>
        <rFont val="Arial"/>
        <family val="2"/>
      </rPr>
      <t>Defensa concreto(barreira) simples</t>
    </r>
  </si>
  <si>
    <r>
      <rPr>
        <sz val="10"/>
        <rFont val="Arial"/>
        <family val="2"/>
      </rPr>
      <t>Defensa simples semi-maleável c/ espaçador e calço</t>
    </r>
  </si>
  <si>
    <r>
      <rPr>
        <sz val="10"/>
        <rFont val="Arial"/>
        <family val="2"/>
      </rPr>
      <t>Faixa de sinalização horizontal - termoplástico por aspersão - e=1,5mm</t>
    </r>
  </si>
  <si>
    <r>
      <rPr>
        <sz val="10"/>
        <rFont val="Arial"/>
        <family val="2"/>
      </rPr>
      <t>Faixa de sinalização horizontal c/tinta resina acrílica base água</t>
    </r>
  </si>
  <si>
    <r>
      <rPr>
        <sz val="10"/>
        <rFont val="Arial"/>
        <family val="2"/>
      </rPr>
      <t>Faixa de sinalização horizontal c/tinta resina acrílica base solvente</t>
    </r>
  </si>
  <si>
    <r>
      <rPr>
        <sz val="10"/>
        <rFont val="Arial"/>
        <family val="2"/>
      </rPr>
      <t>Faixa de sinalização horizontal provisória</t>
    </r>
  </si>
  <si>
    <r>
      <rPr>
        <sz val="10"/>
        <rFont val="Arial"/>
        <family val="2"/>
      </rPr>
      <t>Pintura de setas e zebrados - termoplástico por extrusão - e=3mm</t>
    </r>
  </si>
  <si>
    <r>
      <rPr>
        <sz val="10"/>
        <rFont val="Arial"/>
        <family val="2"/>
      </rPr>
      <t>Placa sinalização c/ película refletiva</t>
    </r>
  </si>
  <si>
    <r>
      <rPr>
        <sz val="10"/>
        <rFont val="Arial"/>
        <family val="2"/>
      </rPr>
      <t>Pórtico simples 11,00 a 15,00m p/placa até 24m2(exclusive placa)</t>
    </r>
  </si>
  <si>
    <r>
      <rPr>
        <sz val="10"/>
        <rFont val="Arial"/>
        <family val="2"/>
      </rPr>
      <t>Pórtico simples 16,00m p/placa até 24m2(exclusive placa)</t>
    </r>
  </si>
  <si>
    <r>
      <rPr>
        <sz val="10"/>
        <rFont val="Arial"/>
        <family val="2"/>
      </rPr>
      <t>Pórtico simples 17,00m p/placa até 24m2(exclusive placa)</t>
    </r>
  </si>
  <si>
    <r>
      <rPr>
        <sz val="10"/>
        <rFont val="Arial"/>
        <family val="2"/>
      </rPr>
      <t>Pórtico simples 18,00m p/placa até 24m2(exclusive placa)</t>
    </r>
  </si>
  <si>
    <r>
      <rPr>
        <sz val="10"/>
        <rFont val="Arial"/>
        <family val="2"/>
      </rPr>
      <t>Semi-pórtico duplo 2x4,90m p/placa até 24m2(exclusive placa)</t>
    </r>
  </si>
  <si>
    <r>
      <rPr>
        <sz val="10"/>
        <rFont val="Arial"/>
        <family val="2"/>
      </rPr>
      <t>Semi-pórtico duplo 2x6,00m p/placa até 24m2(exclusive placa)</t>
    </r>
  </si>
  <si>
    <r>
      <rPr>
        <sz val="10"/>
        <rFont val="Arial"/>
        <family val="2"/>
      </rPr>
      <t>Semi-pórtico duplo 2x7,20m p/placa até 24m2(exclusive placa)</t>
    </r>
  </si>
  <si>
    <r>
      <rPr>
        <sz val="10"/>
        <rFont val="Arial"/>
        <family val="2"/>
      </rPr>
      <t>Semi-pórtico duplo 2x8,30m p/placa até 24m2(exclusive placa)</t>
    </r>
  </si>
  <si>
    <r>
      <rPr>
        <sz val="10"/>
        <rFont val="Arial"/>
        <family val="2"/>
      </rPr>
      <t>Semi-pórtico simples 4,90m p/placa até 12m2(exclusive placa)</t>
    </r>
  </si>
  <si>
    <r>
      <rPr>
        <sz val="10"/>
        <rFont val="Arial"/>
        <family val="2"/>
      </rPr>
      <t>Semi-pórtico simples 6,00m p/placa até 12m2(exclusive placa)</t>
    </r>
  </si>
  <si>
    <r>
      <rPr>
        <sz val="10"/>
        <rFont val="Arial"/>
        <family val="2"/>
      </rPr>
      <t>Semi-pórtico simples 7,20m p/placa até 12m2(exclusive placa)</t>
    </r>
  </si>
  <si>
    <r>
      <rPr>
        <sz val="10"/>
        <rFont val="Arial"/>
        <family val="2"/>
      </rPr>
      <t>Semi-pórtico simples 8,30m p/placa até 12m2(exclusive placa)</t>
    </r>
  </si>
  <si>
    <r>
      <rPr>
        <sz val="10"/>
        <rFont val="Arial"/>
        <family val="2"/>
      </rPr>
      <t>Suporte de madeira 3"x3" p/ placa sinalização</t>
    </r>
  </si>
  <si>
    <r>
      <rPr>
        <sz val="10"/>
        <rFont val="Arial"/>
        <family val="2"/>
      </rPr>
      <t>Suporte metál.galv.fogo d=2,5" c/tampa e aletas anti-giro h=3,00m</t>
    </r>
  </si>
  <si>
    <r>
      <rPr>
        <sz val="10"/>
        <rFont val="Arial"/>
        <family val="2"/>
      </rPr>
      <t>Suporte metál.galv.fogo d=2,5" c/tampa e aletas anti-giro h=3,50m</t>
    </r>
  </si>
  <si>
    <r>
      <rPr>
        <sz val="10"/>
        <rFont val="Arial"/>
        <family val="2"/>
      </rPr>
      <t>Suporte metál.galv.fogo d=2,5" c/tampa e aletas anti-giro h=4,00m</t>
    </r>
  </si>
  <si>
    <r>
      <rPr>
        <sz val="10"/>
        <rFont val="Arial"/>
        <family val="2"/>
      </rPr>
      <t>Tacha refletiva bidirecional</t>
    </r>
  </si>
  <si>
    <r>
      <rPr>
        <sz val="10"/>
        <rFont val="Arial"/>
        <family val="2"/>
      </rPr>
      <t>Tacha refletiva monodirecional</t>
    </r>
  </si>
  <si>
    <r>
      <rPr>
        <sz val="10"/>
        <rFont val="Arial"/>
        <family val="2"/>
      </rPr>
      <t>Tachão refletivo bidirecional</t>
    </r>
  </si>
  <si>
    <r>
      <rPr>
        <sz val="10"/>
        <rFont val="Arial"/>
        <family val="2"/>
      </rPr>
      <t>Tachão refletivo monodirecional</t>
    </r>
  </si>
  <si>
    <r>
      <rPr>
        <sz val="10"/>
        <rFont val="Arial"/>
        <family val="2"/>
      </rPr>
      <t>Grupo de serviço: FORNECIMENTO DE VEÍCULOS</t>
    </r>
  </si>
  <si>
    <r>
      <rPr>
        <sz val="10"/>
        <rFont val="Arial"/>
        <family val="2"/>
      </rPr>
      <t>Automóvel sedan potência mínima 60 HP (sem motorista)</t>
    </r>
  </si>
  <si>
    <r>
      <rPr>
        <sz val="10"/>
        <rFont val="Arial"/>
        <family val="2"/>
      </rPr>
      <t>mes</t>
    </r>
  </si>
  <si>
    <r>
      <rPr>
        <sz val="10"/>
        <rFont val="Arial"/>
        <family val="2"/>
      </rPr>
      <t>Veículo utilitário potência mínima 60 HP (sem motorista)</t>
    </r>
  </si>
  <si>
    <r>
      <rPr>
        <sz val="10"/>
        <rFont val="Arial"/>
        <family val="2"/>
      </rPr>
      <t>Grupo de serviço: ADEQUAÇÃO DE ESTRADAS</t>
    </r>
  </si>
  <si>
    <r>
      <rPr>
        <sz val="10"/>
        <rFont val="Arial"/>
        <family val="2"/>
      </rPr>
      <t>Assentamento de tubo 0,40m sem berço</t>
    </r>
  </si>
  <si>
    <r>
      <rPr>
        <sz val="10"/>
        <rFont val="Arial"/>
        <family val="2"/>
      </rPr>
      <t>Assentamento de tubo 0,60m sem berço</t>
    </r>
  </si>
  <si>
    <r>
      <rPr>
        <sz val="10"/>
        <rFont val="Arial"/>
        <family val="2"/>
      </rPr>
      <t>Assentamento de tubo 0,80m sem berço</t>
    </r>
  </si>
  <si>
    <r>
      <rPr>
        <sz val="10"/>
        <rFont val="Arial"/>
        <family val="2"/>
      </rPr>
      <t>Caixa de retenção</t>
    </r>
  </si>
  <si>
    <r>
      <rPr>
        <sz val="10"/>
        <rFont val="Arial"/>
        <family val="2"/>
      </rPr>
      <t>Carga e transp. 1a. cat.     0-200m</t>
    </r>
  </si>
  <si>
    <r>
      <rPr>
        <sz val="10"/>
        <rFont val="Arial"/>
        <family val="2"/>
      </rPr>
      <t>Carga e transp. 1a. cat.  200-400m</t>
    </r>
  </si>
  <si>
    <r>
      <rPr>
        <sz val="10"/>
        <rFont val="Arial"/>
        <family val="2"/>
      </rPr>
      <t>Cascalhamento</t>
    </r>
  </si>
  <si>
    <r>
      <rPr>
        <sz val="10"/>
        <rFont val="Arial"/>
        <family val="2"/>
      </rPr>
      <t>Esc. carga e transp. 1a. cat.     0-50m</t>
    </r>
  </si>
  <si>
    <r>
      <rPr>
        <sz val="10"/>
        <rFont val="Arial"/>
        <family val="2"/>
      </rPr>
      <t>Esc. carga e transp. 1a. cat.    50-200m</t>
    </r>
  </si>
  <si>
    <r>
      <rPr>
        <sz val="10"/>
        <rFont val="Arial"/>
        <family val="2"/>
      </rPr>
      <t>Esc. carga e transp. 2a. cat.     0-50m</t>
    </r>
  </si>
  <si>
    <r>
      <rPr>
        <sz val="10"/>
        <rFont val="Arial"/>
        <family val="2"/>
      </rPr>
      <t>Esc. de vala lateral rasa c/motoniveladora</t>
    </r>
  </si>
  <si>
    <r>
      <rPr>
        <sz val="10"/>
        <rFont val="Arial"/>
        <family val="2"/>
      </rPr>
      <t>Escarificação, conformação  e compactação do subleito</t>
    </r>
  </si>
  <si>
    <r>
      <rPr>
        <sz val="10"/>
        <rFont val="Arial"/>
        <family val="2"/>
      </rPr>
      <t>Escavação de bueiros e valas de drenagem 1a. cat.</t>
    </r>
  </si>
  <si>
    <r>
      <rPr>
        <sz val="10"/>
        <rFont val="Arial"/>
        <family val="2"/>
      </rPr>
      <t>Escavação para saídas de água</t>
    </r>
  </si>
  <si>
    <r>
      <rPr>
        <sz val="10"/>
        <rFont val="Arial"/>
        <family val="2"/>
      </rPr>
      <t>Lombada</t>
    </r>
  </si>
  <si>
    <r>
      <rPr>
        <sz val="10"/>
        <rFont val="Arial"/>
        <family val="2"/>
      </rPr>
      <t>Regularização de leito</t>
    </r>
  </si>
  <si>
    <r>
      <rPr>
        <sz val="10"/>
        <rFont val="Arial"/>
        <family val="2"/>
      </rPr>
      <t>Remoção de bueiros 0,40m</t>
    </r>
  </si>
  <si>
    <r>
      <rPr>
        <sz val="10"/>
        <rFont val="Arial"/>
        <family val="2"/>
      </rPr>
      <t>Remoção de bueiros 0,60m</t>
    </r>
  </si>
  <si>
    <r>
      <rPr>
        <sz val="10"/>
        <rFont val="Arial"/>
        <family val="2"/>
      </rPr>
      <t>Retaludamento</t>
    </r>
  </si>
  <si>
    <r>
      <rPr>
        <sz val="10"/>
        <rFont val="Arial"/>
        <family val="2"/>
      </rPr>
      <t>Grupo de serviço: LIGANTES BETUMINOSOS</t>
    </r>
  </si>
  <si>
    <r>
      <rPr>
        <sz val="10"/>
        <rFont val="Arial"/>
        <family val="2"/>
      </rPr>
      <t>Fornecimento de asfalto diluído CM-30</t>
    </r>
  </si>
  <si>
    <r>
      <rPr>
        <sz val="10"/>
        <rFont val="Arial"/>
        <family val="2"/>
      </rPr>
      <t>Fornecimento de asfalto modificado por borracha</t>
    </r>
  </si>
  <si>
    <r>
      <rPr>
        <sz val="10"/>
        <rFont val="Arial"/>
        <family val="2"/>
      </rPr>
      <t>Fornecimento de CAP-50/70</t>
    </r>
  </si>
  <si>
    <r>
      <rPr>
        <sz val="10"/>
        <rFont val="Arial"/>
        <family val="2"/>
      </rPr>
      <t>Fornecimento de CAP-50/70 com polímero elastomérico (55/75)</t>
    </r>
  </si>
  <si>
    <r>
      <rPr>
        <sz val="10"/>
        <rFont val="Arial"/>
        <family val="2"/>
      </rPr>
      <t>Fornecimento de CAP-50/70 com polímero elastomérico (60/85)</t>
    </r>
  </si>
  <si>
    <r>
      <rPr>
        <sz val="10"/>
        <rFont val="Arial"/>
        <family val="2"/>
      </rPr>
      <t>Fornecimento de CAP-50/70 com polímero elastomérico (65/90)</t>
    </r>
  </si>
  <si>
    <r>
      <rPr>
        <sz val="10"/>
        <rFont val="Arial"/>
        <family val="2"/>
      </rPr>
      <t>Fornecimento de emulsão asfáltica EAI p/imprimação</t>
    </r>
  </si>
  <si>
    <r>
      <rPr>
        <sz val="10"/>
        <rFont val="Arial"/>
        <family val="2"/>
      </rPr>
      <t>Fornecimento de emulsão asfáltica RC-1C-E com polímero</t>
    </r>
  </si>
  <si>
    <r>
      <rPr>
        <sz val="10"/>
        <rFont val="Arial"/>
        <family val="2"/>
      </rPr>
      <t>Fornecimento de emulsão asfáltica RL-1C</t>
    </r>
  </si>
  <si>
    <r>
      <rPr>
        <sz val="10"/>
        <rFont val="Arial"/>
        <family val="2"/>
      </rPr>
      <t>Fornecimento de emulsão asfáltica RM-1C</t>
    </r>
  </si>
  <si>
    <r>
      <rPr>
        <sz val="10"/>
        <rFont val="Arial"/>
        <family val="2"/>
      </rPr>
      <t>Fornecimento de emulsão asfáltica RM-2C</t>
    </r>
  </si>
  <si>
    <r>
      <rPr>
        <sz val="10"/>
        <rFont val="Arial"/>
        <family val="2"/>
      </rPr>
      <t>Fornecimento de emulsão asfáltica RR-1C</t>
    </r>
  </si>
  <si>
    <r>
      <rPr>
        <sz val="10"/>
        <rFont val="Arial"/>
        <family val="2"/>
      </rPr>
      <t>Fornecimento de emulsão asfáltica RR-1C-E com polímero</t>
    </r>
  </si>
  <si>
    <r>
      <rPr>
        <sz val="10"/>
        <rFont val="Arial"/>
        <family val="2"/>
      </rPr>
      <t>Fornecimento de emulsão asfáltica RR-2C</t>
    </r>
  </si>
  <si>
    <r>
      <rPr>
        <sz val="10"/>
        <rFont val="Arial"/>
        <family val="2"/>
      </rPr>
      <t>Fornecimento de emulsão asfáltica RR-2C-E com polímero</t>
    </r>
  </si>
  <si>
    <t>COMP./FORNECEDOR</t>
  </si>
  <si>
    <t>30%</t>
  </si>
  <si>
    <t>C.B.U.Q. c/asf.modificado por borracha exclusive fornec. do asfalto</t>
  </si>
  <si>
    <r>
      <rPr>
        <b/>
        <sz val="9"/>
        <rFont val="Arial"/>
        <family val="2"/>
      </rPr>
      <t>Fórmula de transporte (R$/T)</t>
    </r>
  </si>
  <si>
    <r>
      <rPr>
        <sz val="10"/>
        <rFont val="Arial"/>
        <family val="2"/>
      </rPr>
      <t>Comercial - caminhão basculante</t>
    </r>
  </si>
  <si>
    <r>
      <rPr>
        <sz val="10"/>
        <rFont val="Arial"/>
        <family val="2"/>
      </rPr>
      <t>0,50x1 + 0,60x2</t>
    </r>
  </si>
  <si>
    <r>
      <rPr>
        <sz val="10"/>
        <rFont val="Arial"/>
        <family val="2"/>
      </rPr>
      <t>Comercial - caminhão carroceria</t>
    </r>
  </si>
  <si>
    <r>
      <rPr>
        <sz val="10"/>
        <rFont val="Arial"/>
        <family val="2"/>
      </rPr>
      <t>0,36x1 + 0,43x2</t>
    </r>
  </si>
  <si>
    <r>
      <rPr>
        <sz val="10"/>
        <rFont val="Arial"/>
        <family val="2"/>
      </rPr>
      <t>Local - caminhão basculante</t>
    </r>
  </si>
  <si>
    <r>
      <rPr>
        <sz val="10"/>
        <rFont val="Arial"/>
        <family val="2"/>
      </rPr>
      <t>0,50x1 + 0,60x2 + 1,25</t>
    </r>
  </si>
  <si>
    <r>
      <rPr>
        <sz val="10"/>
        <rFont val="Arial"/>
        <family val="2"/>
      </rPr>
      <t>Local - caminhão carroceria</t>
    </r>
  </si>
  <si>
    <r>
      <rPr>
        <sz val="10"/>
        <rFont val="Arial"/>
        <family val="2"/>
      </rPr>
      <t>0,36x1 + 0,43x2 + 3,65</t>
    </r>
  </si>
  <si>
    <r>
      <rPr>
        <sz val="10"/>
        <rFont val="Arial"/>
        <family val="2"/>
      </rPr>
      <t>Local - massa a frio - caminhão basculante</t>
    </r>
  </si>
  <si>
    <r>
      <rPr>
        <sz val="10"/>
        <rFont val="Arial"/>
        <family val="2"/>
      </rPr>
      <t>0,50x1 + 0,60x2 + 2,51</t>
    </r>
  </si>
  <si>
    <r>
      <rPr>
        <sz val="10"/>
        <rFont val="Arial"/>
        <family val="2"/>
      </rPr>
      <t>Local - massa a quente - caminhão basculante</t>
    </r>
  </si>
  <si>
    <r>
      <rPr>
        <sz val="10"/>
        <rFont val="Arial"/>
        <family val="2"/>
      </rPr>
      <t>0,50x1 + 0,60x2 + 3,02</t>
    </r>
  </si>
  <si>
    <r>
      <rPr>
        <sz val="10"/>
        <rFont val="Arial"/>
        <family val="2"/>
      </rPr>
      <t>Material asfáltico a frio</t>
    </r>
  </si>
  <si>
    <r>
      <rPr>
        <sz val="10"/>
        <rFont val="Arial"/>
        <family val="2"/>
      </rPr>
      <t>0,44x + 21,55</t>
    </r>
  </si>
  <si>
    <r>
      <rPr>
        <sz val="10"/>
        <rFont val="Arial"/>
        <family val="2"/>
      </rPr>
      <t>Material asfáltico a quente</t>
    </r>
  </si>
  <si>
    <r>
      <rPr>
        <sz val="10"/>
        <rFont val="Arial"/>
        <family val="2"/>
      </rPr>
      <t>0,49x + 23,95</t>
    </r>
  </si>
  <si>
    <r>
      <rPr>
        <b/>
        <sz val="9"/>
        <rFont val="Arial"/>
        <family val="2"/>
      </rPr>
      <t>Descrição do Material</t>
    </r>
  </si>
  <si>
    <r>
      <rPr>
        <sz val="10"/>
        <rFont val="Arial"/>
        <family val="2"/>
      </rPr>
      <t>Aditivo controlador de ruptura emulsão</t>
    </r>
  </si>
  <si>
    <r>
      <rPr>
        <sz val="10"/>
        <rFont val="Arial"/>
        <family val="2"/>
      </rPr>
      <t>Aditivo hiperplastificante</t>
    </r>
  </si>
  <si>
    <r>
      <rPr>
        <sz val="10"/>
        <rFont val="Arial"/>
        <family val="2"/>
      </rPr>
      <t>Aditivo sólido com fibras p/microrevestimento</t>
    </r>
  </si>
  <si>
    <r>
      <rPr>
        <sz val="10"/>
        <rFont val="Arial"/>
        <family val="2"/>
      </rPr>
      <t>Aditivo superplastificante</t>
    </r>
  </si>
  <si>
    <r>
      <rPr>
        <sz val="10"/>
        <rFont val="Arial"/>
        <family val="2"/>
      </rPr>
      <t>Adubo NPK 4:14:8</t>
    </r>
  </si>
  <si>
    <r>
      <rPr>
        <sz val="10"/>
        <rFont val="Arial"/>
        <family val="2"/>
      </rPr>
      <t>Adubo NPK 4:30:10</t>
    </r>
  </si>
  <si>
    <r>
      <rPr>
        <sz val="10"/>
        <rFont val="Arial"/>
        <family val="2"/>
      </rPr>
      <t>Agente de cura química p/concreto</t>
    </r>
  </si>
  <si>
    <r>
      <rPr>
        <sz val="10"/>
        <rFont val="Arial"/>
        <family val="2"/>
      </rPr>
      <t>Apoio elastomérico fretado</t>
    </r>
  </si>
  <si>
    <r>
      <rPr>
        <sz val="10"/>
        <rFont val="Arial"/>
        <family val="2"/>
      </rPr>
      <t>Arame farpado nº 16</t>
    </r>
  </si>
  <si>
    <r>
      <rPr>
        <sz val="10"/>
        <rFont val="Arial"/>
        <family val="2"/>
      </rPr>
      <t>Arame recozido nº 18</t>
    </r>
  </si>
  <si>
    <r>
      <rPr>
        <sz val="10"/>
        <rFont val="Arial"/>
        <family val="2"/>
      </rPr>
      <t>Areia</t>
    </r>
  </si>
  <si>
    <r>
      <rPr>
        <sz val="10"/>
        <rFont val="Arial"/>
        <family val="2"/>
      </rPr>
      <t>Asfalto diluido CM-30</t>
    </r>
  </si>
  <si>
    <r>
      <rPr>
        <sz val="10"/>
        <rFont val="Arial"/>
        <family val="2"/>
      </rPr>
      <t>Asfalto modificado por borracha</t>
    </r>
  </si>
  <si>
    <r>
      <rPr>
        <sz val="10"/>
        <rFont val="Arial"/>
        <family val="2"/>
      </rPr>
      <t>Balde plástico trânslúcido 8/10 litros h=27/30cm</t>
    </r>
  </si>
  <si>
    <r>
      <rPr>
        <sz val="10"/>
        <rFont val="Arial"/>
        <family val="2"/>
      </rPr>
      <t>Barra chata 1" x 3/8" (2,0 kg/m)</t>
    </r>
  </si>
  <si>
    <r>
      <rPr>
        <sz val="10"/>
        <rFont val="Arial"/>
        <family val="2"/>
      </rPr>
      <t>Barra chata 1.1/4" x 1/8" x 1,00m</t>
    </r>
  </si>
  <si>
    <r>
      <rPr>
        <sz val="10"/>
        <rFont val="Arial"/>
        <family val="2"/>
      </rPr>
      <t>Barra chata 1.1/4" x 1/8" x 1,35m</t>
    </r>
  </si>
  <si>
    <r>
      <rPr>
        <sz val="10"/>
        <rFont val="Arial"/>
        <family val="2"/>
      </rPr>
      <t>Barra chata 1.1/4" x 3/16" x 2,00m</t>
    </r>
  </si>
  <si>
    <r>
      <rPr>
        <sz val="10"/>
        <rFont val="Arial"/>
        <family val="2"/>
      </rPr>
      <t>Barra chata 1.1/4" x 3/16" x 3,00m</t>
    </r>
  </si>
  <si>
    <r>
      <rPr>
        <sz val="10"/>
        <rFont val="Arial"/>
        <family val="2"/>
      </rPr>
      <t>Barra Dywidag ø=32mm ST-85/105</t>
    </r>
  </si>
  <si>
    <r>
      <rPr>
        <sz val="10"/>
        <rFont val="Arial"/>
        <family val="2"/>
      </rPr>
      <t>Barra roscada zincada 5/8"</t>
    </r>
  </si>
  <si>
    <r>
      <rPr>
        <sz val="10"/>
        <rFont val="Arial"/>
        <family val="2"/>
      </rPr>
      <t>Bits p/ carreta perfuração</t>
    </r>
  </si>
  <si>
    <r>
      <rPr>
        <sz val="10"/>
        <rFont val="Arial"/>
        <family val="2"/>
      </rPr>
      <t>Bloco articulado(Blokret) e=6cm (Fck=35 MPa)</t>
    </r>
  </si>
  <si>
    <r>
      <rPr>
        <sz val="10"/>
        <rFont val="Arial"/>
        <family val="2"/>
      </rPr>
      <t>Bloco articulado(Blokret) e=8cm (Fck=35 MPa)</t>
    </r>
  </si>
  <si>
    <r>
      <rPr>
        <sz val="10"/>
        <rFont val="Arial"/>
        <family val="2"/>
      </rPr>
      <t>Bloco concreto estrutural 19x19x19cm</t>
    </r>
  </si>
  <si>
    <r>
      <rPr>
        <sz val="10"/>
        <rFont val="Arial"/>
        <family val="2"/>
      </rPr>
      <t>Bloco concreto estrutural 19x19x39cm</t>
    </r>
  </si>
  <si>
    <r>
      <rPr>
        <sz val="10"/>
        <rFont val="Arial"/>
        <family val="2"/>
      </rPr>
      <t>Bloco intertravado(Paver) e=6cm (Fck=35 MPa)</t>
    </r>
  </si>
  <si>
    <r>
      <rPr>
        <sz val="10"/>
        <rFont val="Arial"/>
        <family val="2"/>
      </rPr>
      <t>Bloco intertravado(Paver) e=8cm (Fck=35 MPa)</t>
    </r>
  </si>
  <si>
    <r>
      <rPr>
        <sz val="10"/>
        <rFont val="Arial"/>
        <family val="2"/>
      </rPr>
      <t>Brita graduada (usinada) (comercial)</t>
    </r>
  </si>
  <si>
    <r>
      <rPr>
        <sz val="10"/>
        <rFont val="Arial"/>
        <family val="2"/>
      </rPr>
      <t>Broca 10,0mm x 8" encaixe SDS plus</t>
    </r>
  </si>
  <si>
    <r>
      <rPr>
        <sz val="10"/>
        <rFont val="Arial"/>
        <family val="2"/>
      </rPr>
      <t>Broca 12,7mm x 21" encaixe SDS plus</t>
    </r>
  </si>
  <si>
    <r>
      <rPr>
        <sz val="10"/>
        <rFont val="Arial"/>
        <family val="2"/>
      </rPr>
      <t>Broca 16,0mm x 21" encaixe SDS plus</t>
    </r>
  </si>
  <si>
    <r>
      <rPr>
        <sz val="10"/>
        <rFont val="Arial"/>
        <family val="2"/>
      </rPr>
      <t>Broca 20,0mm x 21" encaixe SDS max</t>
    </r>
  </si>
  <si>
    <r>
      <rPr>
        <sz val="10"/>
        <rFont val="Arial"/>
        <family val="2"/>
      </rPr>
      <t>Broca 25,4mm x 21" encaixe SDS max</t>
    </r>
  </si>
  <si>
    <r>
      <rPr>
        <sz val="10"/>
        <rFont val="Arial"/>
        <family val="2"/>
      </rPr>
      <t>Broca 40,0mm x 21" encaixe SDS max</t>
    </r>
  </si>
  <si>
    <r>
      <rPr>
        <sz val="10"/>
        <rFont val="Arial"/>
        <family val="2"/>
      </rPr>
      <t>Cabo de aço 1/2" alma fibra 6x25</t>
    </r>
  </si>
  <si>
    <r>
      <rPr>
        <sz val="10"/>
        <rFont val="Arial"/>
        <family val="2"/>
      </rPr>
      <t>Cabo elétrico PP 1000V 3x1,5mm²</t>
    </r>
  </si>
  <si>
    <r>
      <rPr>
        <sz val="10"/>
        <rFont val="Arial"/>
        <family val="2"/>
      </rPr>
      <t>Cabo elétrico 1,5mm2</t>
    </r>
  </si>
  <si>
    <r>
      <rPr>
        <sz val="10"/>
        <rFont val="Arial"/>
        <family val="2"/>
      </rPr>
      <t>Cabo elétrico 2x1,5mm²</t>
    </r>
  </si>
  <si>
    <r>
      <rPr>
        <sz val="10"/>
        <rFont val="Arial"/>
        <family val="2"/>
      </rPr>
      <t>Cabo elétrico 2x2,5mm²</t>
    </r>
  </si>
  <si>
    <r>
      <rPr>
        <sz val="10"/>
        <rFont val="Arial"/>
        <family val="2"/>
      </rPr>
      <t>Cal hidratada CH-I</t>
    </r>
  </si>
  <si>
    <r>
      <rPr>
        <sz val="10"/>
        <rFont val="Arial"/>
        <family val="2"/>
      </rPr>
      <t>Cal virgem em pó</t>
    </r>
  </si>
  <si>
    <r>
      <rPr>
        <sz val="10"/>
        <rFont val="Arial"/>
        <family val="2"/>
      </rPr>
      <t>Cantoneira 6,35 x 6,35 x 1 cm</t>
    </r>
  </si>
  <si>
    <r>
      <rPr>
        <sz val="10"/>
        <rFont val="Arial"/>
        <family val="2"/>
      </rPr>
      <t>Chapa ligação 280x80x10mm</t>
    </r>
  </si>
  <si>
    <r>
      <rPr>
        <sz val="10"/>
        <rFont val="Arial"/>
        <family val="2"/>
      </rPr>
      <t>Chapa nº 18 galvanizada (10 kg/m2) pré-pintada</t>
    </r>
  </si>
  <si>
    <r>
      <rPr>
        <sz val="10"/>
        <rFont val="Arial"/>
        <family val="2"/>
      </rPr>
      <t>Chapa preta (12,204 kg/m2)</t>
    </r>
  </si>
  <si>
    <r>
      <rPr>
        <sz val="10"/>
        <rFont val="Arial"/>
        <family val="2"/>
      </rPr>
      <t>Chapa zincada 0,40mm p/revest. formas</t>
    </r>
  </si>
  <si>
    <r>
      <rPr>
        <sz val="10"/>
        <rFont val="Arial"/>
        <family val="2"/>
      </rPr>
      <t>Chumbador 1" ferro galvanizado p/pórtico sinaliz.</t>
    </r>
  </si>
  <si>
    <r>
      <rPr>
        <sz val="10"/>
        <rFont val="Arial"/>
        <family val="2"/>
      </rPr>
      <t>Cimento asfáltico CAP-50/70</t>
    </r>
  </si>
  <si>
    <r>
      <rPr>
        <sz val="10"/>
        <rFont val="Arial"/>
        <family val="2"/>
      </rPr>
      <t>Cimento asfáltico modif. por polímero SBS(55/75)</t>
    </r>
  </si>
  <si>
    <r>
      <rPr>
        <sz val="10"/>
        <rFont val="Arial"/>
        <family val="2"/>
      </rPr>
      <t>Cimento asfáltico modif. por polímero SBS(60/85)</t>
    </r>
  </si>
  <si>
    <r>
      <rPr>
        <sz val="10"/>
        <rFont val="Arial"/>
        <family val="2"/>
      </rPr>
      <t>Cimento asfáltico modif. por polímero SBS(65/90)</t>
    </r>
  </si>
  <si>
    <r>
      <rPr>
        <sz val="10"/>
        <rFont val="Arial"/>
        <family val="2"/>
      </rPr>
      <t>Cimento Portland a granel</t>
    </r>
  </si>
  <si>
    <r>
      <rPr>
        <sz val="10"/>
        <rFont val="Arial"/>
        <family val="2"/>
      </rPr>
      <t>Cimento Portland (saco de 50kg)</t>
    </r>
  </si>
  <si>
    <r>
      <rPr>
        <sz val="10"/>
        <rFont val="Arial"/>
        <family val="2"/>
      </rPr>
      <t>Cola para tachas</t>
    </r>
  </si>
  <si>
    <r>
      <rPr>
        <sz val="10"/>
        <rFont val="Arial"/>
        <family val="2"/>
      </rPr>
      <t>Cola para tubo de PVC</t>
    </r>
  </si>
  <si>
    <r>
      <rPr>
        <sz val="10"/>
        <rFont val="Arial"/>
        <family val="2"/>
      </rPr>
      <t>g</t>
    </r>
  </si>
  <si>
    <r>
      <rPr>
        <sz val="10"/>
        <rFont val="Arial"/>
        <family val="2"/>
      </rPr>
      <t>Compensado 14 mm plastificado</t>
    </r>
  </si>
  <si>
    <r>
      <rPr>
        <sz val="10"/>
        <rFont val="Arial"/>
        <family val="2"/>
      </rPr>
      <t>Compensado 14 mm resinado</t>
    </r>
  </si>
  <si>
    <r>
      <rPr>
        <sz val="10"/>
        <rFont val="Arial"/>
        <family val="2"/>
      </rPr>
      <t>Compensado 17 mm plastificado</t>
    </r>
  </si>
  <si>
    <r>
      <rPr>
        <sz val="10"/>
        <rFont val="Arial"/>
        <family val="2"/>
      </rPr>
      <t>Compensado 17 mm resinado</t>
    </r>
  </si>
  <si>
    <r>
      <rPr>
        <sz val="10"/>
        <rFont val="Arial"/>
        <family val="2"/>
      </rPr>
      <t>Cone PVC flexível refletivo h=75cm NBR 15071</t>
    </r>
  </si>
  <si>
    <r>
      <rPr>
        <sz val="10"/>
        <rFont val="Arial"/>
        <family val="2"/>
      </rPr>
      <t>Cone PVC semiflexível h=75cm</t>
    </r>
  </si>
  <si>
    <r>
      <rPr>
        <sz val="10"/>
        <rFont val="Arial"/>
        <family val="2"/>
      </rPr>
      <t>Cone PVC simples flexível refletivo h=75cm</t>
    </r>
  </si>
  <si>
    <r>
      <rPr>
        <sz val="10"/>
        <rFont val="Arial"/>
        <family val="2"/>
      </rPr>
      <t>Conexão p/tubo polietileno (PEAD) p/dreno 0,10 m</t>
    </r>
  </si>
  <si>
    <r>
      <rPr>
        <sz val="10"/>
        <rFont val="Arial"/>
        <family val="2"/>
      </rPr>
      <t>Conexão p/tubo polietileno (PEAD) p/dreno 0,23 m</t>
    </r>
  </si>
  <si>
    <r>
      <rPr>
        <sz val="10"/>
        <rFont val="Arial"/>
        <family val="2"/>
      </rPr>
      <t>Contraporca sextavada</t>
    </r>
  </si>
  <si>
    <r>
      <rPr>
        <sz val="10"/>
        <rFont val="Arial"/>
        <family val="2"/>
      </rPr>
      <t>Corda de sisal 6mm</t>
    </r>
  </si>
  <si>
    <r>
      <rPr>
        <sz val="10"/>
        <rFont val="Arial"/>
        <family val="2"/>
      </rPr>
      <t>Corda de sisal 8mm</t>
    </r>
  </si>
  <si>
    <r>
      <rPr>
        <sz val="10"/>
        <rFont val="Arial"/>
        <family val="2"/>
      </rPr>
      <t>Cordão de polipropileno 6mm</t>
    </r>
  </si>
  <si>
    <r>
      <rPr>
        <sz val="10"/>
        <rFont val="Arial"/>
        <family val="2"/>
      </rPr>
      <t>Cordão de polipropileno 8mm</t>
    </r>
  </si>
  <si>
    <r>
      <rPr>
        <sz val="10"/>
        <rFont val="Arial"/>
        <family val="2"/>
      </rPr>
      <t>Cordel detonante</t>
    </r>
  </si>
  <si>
    <r>
      <rPr>
        <sz val="10"/>
        <rFont val="Arial"/>
        <family val="2"/>
      </rPr>
      <t>Cordoalha nua CP 190 RB 12,7mm</t>
    </r>
  </si>
  <si>
    <r>
      <rPr>
        <sz val="10"/>
        <rFont val="Arial"/>
        <family val="2"/>
      </rPr>
      <t>Cordoalha nua CP 190 RB 15,2mm</t>
    </r>
  </si>
  <si>
    <r>
      <rPr>
        <sz val="10"/>
        <rFont val="Arial"/>
        <family val="2"/>
      </rPr>
      <t>Defensa simples completa</t>
    </r>
  </si>
  <si>
    <r>
      <rPr>
        <sz val="10"/>
        <rFont val="Arial"/>
        <family val="2"/>
      </rPr>
      <t>Defensa simples sem poste</t>
    </r>
  </si>
  <si>
    <r>
      <rPr>
        <sz val="10"/>
        <rFont val="Arial"/>
        <family val="2"/>
      </rPr>
      <t>Defensivo agrícola</t>
    </r>
  </si>
  <si>
    <r>
      <rPr>
        <sz val="10"/>
        <rFont val="Arial"/>
        <family val="2"/>
      </rPr>
      <t>Dente corte p/fresadora/valetadeira WS-24 e S-650</t>
    </r>
  </si>
  <si>
    <r>
      <rPr>
        <sz val="10"/>
        <rFont val="Arial"/>
        <family val="2"/>
      </rPr>
      <t>Dente de corte p/ fresadora PM-102</t>
    </r>
  </si>
  <si>
    <r>
      <rPr>
        <sz val="10"/>
        <rFont val="Arial"/>
        <family val="2"/>
      </rPr>
      <t>Dente de corte p/ fresadora W- 100</t>
    </r>
  </si>
  <si>
    <r>
      <rPr>
        <sz val="10"/>
        <rFont val="Arial"/>
        <family val="2"/>
      </rPr>
      <t>Dente de corte p/ fresadora W- 200</t>
    </r>
  </si>
  <si>
    <r>
      <rPr>
        <sz val="10"/>
        <rFont val="Arial"/>
        <family val="2"/>
      </rPr>
      <t>Dente de corte p/ recicladora RM-300/500</t>
    </r>
  </si>
  <si>
    <r>
      <rPr>
        <sz val="10"/>
        <rFont val="Arial"/>
        <family val="2"/>
      </rPr>
      <t>Dente de corte p/ recicladora WR- 2000</t>
    </r>
  </si>
  <si>
    <r>
      <rPr>
        <sz val="10"/>
        <rFont val="Arial"/>
        <family val="2"/>
      </rPr>
      <t>Detergente</t>
    </r>
  </si>
  <si>
    <r>
      <rPr>
        <sz val="10"/>
        <rFont val="Arial"/>
        <family val="2"/>
      </rPr>
      <t>Diesel</t>
    </r>
  </si>
  <si>
    <r>
      <rPr>
        <sz val="10"/>
        <rFont val="Arial"/>
        <family val="2"/>
      </rPr>
      <t>Dinamite emulsão 2"</t>
    </r>
  </si>
  <si>
    <r>
      <rPr>
        <sz val="10"/>
        <rFont val="Arial"/>
        <family val="2"/>
      </rPr>
      <t>Disco diamantado 110 mm e= 1,50/2,00mm</t>
    </r>
  </si>
  <si>
    <r>
      <rPr>
        <sz val="10"/>
        <rFont val="Arial"/>
        <family val="2"/>
      </rPr>
      <t>Disco diamantado 350 mm e= 3mm</t>
    </r>
  </si>
  <si>
    <r>
      <rPr>
        <sz val="10"/>
        <rFont val="Arial"/>
        <family val="2"/>
      </rPr>
      <t>Disco diamantado 350 mm e= 6mm</t>
    </r>
  </si>
  <si>
    <r>
      <rPr>
        <sz val="10"/>
        <rFont val="Arial"/>
        <family val="2"/>
      </rPr>
      <t>Dope</t>
    </r>
  </si>
  <si>
    <r>
      <rPr>
        <sz val="10"/>
        <rFont val="Arial"/>
        <family val="2"/>
      </rPr>
      <t>Eletrodo p/ solda 3,25 mm</t>
    </r>
  </si>
  <si>
    <r>
      <rPr>
        <sz val="10"/>
        <rFont val="Arial"/>
        <family val="2"/>
      </rPr>
      <t>Emulsão asfáltica p/imprimação EAI</t>
    </r>
  </si>
  <si>
    <r>
      <rPr>
        <sz val="10"/>
        <rFont val="Arial"/>
        <family val="2"/>
      </rPr>
      <t>Emulsão asfáltica RC-1C-E c/polímero</t>
    </r>
  </si>
  <si>
    <r>
      <rPr>
        <sz val="10"/>
        <rFont val="Arial"/>
        <family val="2"/>
      </rPr>
      <t>Emulsão asfáltica RL-1C</t>
    </r>
  </si>
  <si>
    <r>
      <rPr>
        <sz val="10"/>
        <rFont val="Arial"/>
        <family val="2"/>
      </rPr>
      <t>Emulsão asfáltica RM-1C</t>
    </r>
  </si>
  <si>
    <r>
      <rPr>
        <sz val="10"/>
        <rFont val="Arial"/>
        <family val="2"/>
      </rPr>
      <t>Emulsão asfáltica RM-1C-E c/polímero</t>
    </r>
  </si>
  <si>
    <r>
      <rPr>
        <sz val="10"/>
        <rFont val="Arial"/>
        <family val="2"/>
      </rPr>
      <t>Emulsão asfáltica RM-2C</t>
    </r>
  </si>
  <si>
    <r>
      <rPr>
        <sz val="10"/>
        <rFont val="Arial"/>
        <family val="2"/>
      </rPr>
      <t>Emulsão asfáltica RM-2C-E c/polímero</t>
    </r>
  </si>
  <si>
    <r>
      <rPr>
        <sz val="10"/>
        <rFont val="Arial"/>
        <family val="2"/>
      </rPr>
      <t>Emulsão asfáltica RR-1C</t>
    </r>
  </si>
  <si>
    <r>
      <rPr>
        <sz val="10"/>
        <rFont val="Arial"/>
        <family val="2"/>
      </rPr>
      <t>Emulsão asfáltica RR-1C-E c/polímero</t>
    </r>
  </si>
  <si>
    <r>
      <rPr>
        <sz val="10"/>
        <rFont val="Arial"/>
        <family val="2"/>
      </rPr>
      <t>Emulsão asfáltica RR-2C</t>
    </r>
  </si>
  <si>
    <r>
      <rPr>
        <sz val="10"/>
        <rFont val="Arial"/>
        <family val="2"/>
      </rPr>
      <t>Emulsão asfáltica RR-2C-E c/polímero</t>
    </r>
  </si>
  <si>
    <r>
      <rPr>
        <sz val="10"/>
        <rFont val="Arial"/>
        <family val="2"/>
      </rPr>
      <t>Erva cidreira</t>
    </r>
  </si>
  <si>
    <r>
      <rPr>
        <sz val="10"/>
        <rFont val="Arial"/>
        <family val="2"/>
      </rPr>
      <t>Espoleta simples</t>
    </r>
  </si>
  <si>
    <r>
      <rPr>
        <sz val="10"/>
        <rFont val="Arial"/>
        <family val="2"/>
      </rPr>
      <t>Estopim preto</t>
    </r>
  </si>
  <si>
    <r>
      <rPr>
        <sz val="10"/>
        <rFont val="Arial"/>
        <family val="2"/>
      </rPr>
      <t>Ferro redondo CA-25 12,5mm</t>
    </r>
  </si>
  <si>
    <r>
      <rPr>
        <sz val="10"/>
        <rFont val="Arial"/>
        <family val="2"/>
      </rPr>
      <t>Ferro redondo CA-50  6,3mm</t>
    </r>
  </si>
  <si>
    <r>
      <rPr>
        <sz val="10"/>
        <rFont val="Arial"/>
        <family val="2"/>
      </rPr>
      <t>Ferro redondo CA-50 10,0mm</t>
    </r>
  </si>
  <si>
    <r>
      <rPr>
        <sz val="10"/>
        <rFont val="Arial"/>
        <family val="2"/>
      </rPr>
      <t>Ferro redondo CA-50 12,5mm</t>
    </r>
  </si>
  <si>
    <r>
      <rPr>
        <sz val="10"/>
        <rFont val="Arial"/>
        <family val="2"/>
      </rPr>
      <t>Ferro redondo CA-60 4,2 mm</t>
    </r>
  </si>
  <si>
    <r>
      <rPr>
        <sz val="10"/>
        <rFont val="Arial"/>
        <family val="2"/>
      </rPr>
      <t>Fibra polipropileno multifilamentos</t>
    </r>
  </si>
  <si>
    <r>
      <rPr>
        <sz val="10"/>
        <rFont val="Arial"/>
        <family val="2"/>
      </rPr>
      <t>Fio de nylon 0,50 mm</t>
    </r>
  </si>
  <si>
    <r>
      <rPr>
        <sz val="10"/>
        <rFont val="Arial"/>
        <family val="2"/>
      </rPr>
      <t>Fixador para cal</t>
    </r>
  </si>
  <si>
    <r>
      <rPr>
        <sz val="10"/>
        <rFont val="Arial"/>
        <family val="2"/>
      </rPr>
      <t>Forma metálica p/fabricação barreira</t>
    </r>
  </si>
  <si>
    <r>
      <rPr>
        <sz val="10"/>
        <rFont val="Arial"/>
        <family val="2"/>
      </rPr>
      <t>Gabião caixa # 8 x 10 ZN/AL + PVC h=0,50m (NBR 8964/2013)</t>
    </r>
  </si>
  <si>
    <r>
      <rPr>
        <sz val="10"/>
        <rFont val="Arial"/>
        <family val="2"/>
      </rPr>
      <t>Gabião caixa # 8 x 10 ZN/AL + PVC h=1,00m (NBR 8964/2013)</t>
    </r>
  </si>
  <si>
    <r>
      <rPr>
        <sz val="10"/>
        <rFont val="Arial"/>
        <family val="2"/>
      </rPr>
      <t>Gabião caixa # 8 x 10 ZN/AL h=0,50m (NBR 8964/2013)</t>
    </r>
  </si>
  <si>
    <r>
      <rPr>
        <sz val="10"/>
        <rFont val="Arial"/>
        <family val="2"/>
      </rPr>
      <t>Gabião caixa # 8 x 10 ZN/AL h=1,00m (NBR 8964/2013)</t>
    </r>
  </si>
  <si>
    <r>
      <rPr>
        <sz val="10"/>
        <rFont val="Arial"/>
        <family val="2"/>
      </rPr>
      <t>Geocomposto drenante Macdrain TD c/bolsa p/tubo</t>
    </r>
  </si>
  <si>
    <r>
      <rPr>
        <sz val="10"/>
        <rFont val="Arial"/>
        <family val="2"/>
      </rPr>
      <t>Geocomposto drenante Macdrain 2L sem bolsa</t>
    </r>
  </si>
  <si>
    <r>
      <rPr>
        <sz val="10"/>
        <rFont val="Arial"/>
        <family val="2"/>
      </rPr>
      <t>Geotextil n/tecido resist. tração  8kN/m</t>
    </r>
  </si>
  <si>
    <r>
      <rPr>
        <sz val="10"/>
        <rFont val="Arial"/>
        <family val="2"/>
      </rPr>
      <t>Geotextil n/tecido resist. tração 10kN/m</t>
    </r>
  </si>
  <si>
    <r>
      <rPr>
        <sz val="10"/>
        <rFont val="Arial"/>
        <family val="2"/>
      </rPr>
      <t>Geotextil tecido (Aterros)</t>
    </r>
  </si>
  <si>
    <r>
      <rPr>
        <sz val="10"/>
        <rFont val="Arial"/>
        <family val="2"/>
      </rPr>
      <t>Geotextil tecido (Drenos)</t>
    </r>
  </si>
  <si>
    <r>
      <rPr>
        <sz val="10"/>
        <rFont val="Arial"/>
        <family val="2"/>
      </rPr>
      <t>Geotextil tecido (Reforço) resist. tração 25 KN/m</t>
    </r>
  </si>
  <si>
    <r>
      <rPr>
        <sz val="10"/>
        <rFont val="Arial"/>
        <family val="2"/>
      </rPr>
      <t>Grampos p/ cabo de aço 1/2"</t>
    </r>
  </si>
  <si>
    <r>
      <rPr>
        <sz val="10"/>
        <rFont val="Arial"/>
        <family val="2"/>
      </rPr>
      <t>Grampos p/ cerca</t>
    </r>
  </si>
  <si>
    <r>
      <rPr>
        <sz val="10"/>
        <rFont val="Arial"/>
        <family val="2"/>
      </rPr>
      <t>Grout/Encekret 40</t>
    </r>
  </si>
  <si>
    <r>
      <rPr>
        <sz val="10"/>
        <rFont val="Arial"/>
        <family val="2"/>
      </rPr>
      <t>Haste p/ carreta perfuração</t>
    </r>
  </si>
  <si>
    <r>
      <rPr>
        <sz val="10"/>
        <rFont val="Arial"/>
        <family val="2"/>
      </rPr>
      <t>Impermeabilizante flexível Igolflex preto</t>
    </r>
  </si>
  <si>
    <r>
      <rPr>
        <sz val="10"/>
        <rFont val="Arial"/>
        <family val="2"/>
      </rPr>
      <t>Jogo de brocas S-12</t>
    </r>
  </si>
  <si>
    <r>
      <rPr>
        <sz val="10"/>
        <rFont val="Arial"/>
        <family val="2"/>
      </rPr>
      <t>jg</t>
    </r>
  </si>
  <si>
    <r>
      <rPr>
        <sz val="10"/>
        <rFont val="Arial"/>
        <family val="2"/>
      </rPr>
      <t>Junta dilatação O- 12 mm</t>
    </r>
  </si>
  <si>
    <r>
      <rPr>
        <sz val="10"/>
        <rFont val="Arial"/>
        <family val="2"/>
      </rPr>
      <t>Junta dilatação O- 22 mm</t>
    </r>
  </si>
  <si>
    <r>
      <rPr>
        <sz val="10"/>
        <rFont val="Arial"/>
        <family val="2"/>
      </rPr>
      <t>Lajota concreto 45 x 45 x 5 cm</t>
    </r>
  </si>
  <si>
    <r>
      <rPr>
        <sz val="10"/>
        <rFont val="Arial"/>
        <family val="2"/>
      </rPr>
      <t>Lâmpada fluorescente 11W</t>
    </r>
  </si>
  <si>
    <r>
      <rPr>
        <sz val="10"/>
        <rFont val="Arial"/>
        <family val="2"/>
      </rPr>
      <t>Lâmpada fluorescente 15 W</t>
    </r>
  </si>
  <si>
    <r>
      <rPr>
        <sz val="10"/>
        <rFont val="Arial"/>
        <family val="2"/>
      </rPr>
      <t>Leivas</t>
    </r>
  </si>
  <si>
    <r>
      <rPr>
        <sz val="10"/>
        <rFont val="Arial"/>
        <family val="2"/>
      </rPr>
      <t>Lona plástica preta</t>
    </r>
  </si>
  <si>
    <r>
      <rPr>
        <sz val="10"/>
        <rFont val="Arial"/>
        <family val="2"/>
      </rPr>
      <t>Luva de emenda DW32 (63x180mm)</t>
    </r>
  </si>
  <si>
    <r>
      <rPr>
        <sz val="10"/>
        <rFont val="Arial"/>
        <family val="2"/>
      </rPr>
      <t>Luva p/ carreta perfuração</t>
    </r>
  </si>
  <si>
    <r>
      <rPr>
        <sz val="10"/>
        <rFont val="Arial"/>
        <family val="2"/>
      </rPr>
      <t>Madeira de lei  3 x 16 cm</t>
    </r>
  </si>
  <si>
    <r>
      <rPr>
        <sz val="10"/>
        <rFont val="Arial"/>
        <family val="2"/>
      </rPr>
      <t>Madeira de lei  6 x 16 cm</t>
    </r>
  </si>
  <si>
    <r>
      <rPr>
        <sz val="10"/>
        <rFont val="Arial"/>
        <family val="2"/>
      </rPr>
      <t>Madeira de lei 20 x 20 cm</t>
    </r>
  </si>
  <si>
    <r>
      <rPr>
        <sz val="10"/>
        <rFont val="Arial"/>
        <family val="2"/>
      </rPr>
      <t>Madeira de lei 20 x 25 cm</t>
    </r>
  </si>
  <si>
    <r>
      <rPr>
        <sz val="10"/>
        <rFont val="Arial"/>
        <family val="2"/>
      </rPr>
      <t>Madeira de lei 20 x 30 cm</t>
    </r>
  </si>
  <si>
    <r>
      <rPr>
        <sz val="10"/>
        <rFont val="Arial"/>
        <family val="2"/>
      </rPr>
      <t>Madeira peroba 1" x 12"</t>
    </r>
  </si>
  <si>
    <r>
      <rPr>
        <sz val="10"/>
        <rFont val="Arial"/>
        <family val="2"/>
      </rPr>
      <t>Madeira peroba 1" x 2"</t>
    </r>
  </si>
  <si>
    <r>
      <rPr>
        <sz val="10"/>
        <rFont val="Arial"/>
        <family val="2"/>
      </rPr>
      <t>Madeira peroba 1" x 3"</t>
    </r>
  </si>
  <si>
    <r>
      <rPr>
        <sz val="10"/>
        <rFont val="Arial"/>
        <family val="2"/>
      </rPr>
      <t>Madeira peroba 2" x 12"</t>
    </r>
  </si>
  <si>
    <r>
      <rPr>
        <sz val="10"/>
        <rFont val="Arial"/>
        <family val="2"/>
      </rPr>
      <t>Madeira peroba 3" x  3"</t>
    </r>
  </si>
  <si>
    <r>
      <rPr>
        <sz val="10"/>
        <rFont val="Arial"/>
        <family val="2"/>
      </rPr>
      <t>Madeira peroba 4" x 12"</t>
    </r>
  </si>
  <si>
    <r>
      <rPr>
        <sz val="10"/>
        <rFont val="Arial"/>
        <family val="2"/>
      </rPr>
      <t>Madeira peroba 8" x  3"</t>
    </r>
  </si>
  <si>
    <r>
      <rPr>
        <sz val="10"/>
        <rFont val="Arial"/>
        <family val="2"/>
      </rPr>
      <t>Madeira pinho  1" x  2"</t>
    </r>
  </si>
  <si>
    <r>
      <rPr>
        <sz val="10"/>
        <rFont val="Arial"/>
        <family val="2"/>
      </rPr>
      <t>Madeira pinho  1" x  3"</t>
    </r>
  </si>
  <si>
    <r>
      <rPr>
        <sz val="10"/>
        <rFont val="Arial"/>
        <family val="2"/>
      </rPr>
      <t>Madeira pinho  1" x  4"</t>
    </r>
  </si>
  <si>
    <r>
      <rPr>
        <sz val="10"/>
        <rFont val="Arial"/>
        <family val="2"/>
      </rPr>
      <t>Madeira pinho  1" x  6"</t>
    </r>
  </si>
  <si>
    <r>
      <rPr>
        <sz val="10"/>
        <rFont val="Arial"/>
        <family val="2"/>
      </rPr>
      <t>Madeira pinho  1" x 12"</t>
    </r>
  </si>
  <si>
    <r>
      <rPr>
        <sz val="10"/>
        <rFont val="Arial"/>
        <family val="2"/>
      </rPr>
      <t>Madeira pinho  2,5 x 4 cm</t>
    </r>
  </si>
  <si>
    <r>
      <rPr>
        <sz val="10"/>
        <rFont val="Arial"/>
        <family val="2"/>
      </rPr>
      <t>Madeira pinho  2,5 x 6 cm</t>
    </r>
  </si>
  <si>
    <r>
      <rPr>
        <sz val="10"/>
        <rFont val="Arial"/>
        <family val="2"/>
      </rPr>
      <t>Madeira pinho  2,5 x 8 cm</t>
    </r>
  </si>
  <si>
    <r>
      <rPr>
        <sz val="10"/>
        <rFont val="Arial"/>
        <family val="2"/>
      </rPr>
      <t>Madeira pinho  3" x  3"</t>
    </r>
  </si>
  <si>
    <r>
      <rPr>
        <sz val="10"/>
        <rFont val="Arial"/>
        <family val="2"/>
      </rPr>
      <t>Madeira pinho  6 x 12 cm</t>
    </r>
  </si>
  <si>
    <r>
      <rPr>
        <sz val="10"/>
        <rFont val="Arial"/>
        <family val="2"/>
      </rPr>
      <t>Madeira roliça d=10/15 cm</t>
    </r>
  </si>
  <si>
    <r>
      <rPr>
        <sz val="10"/>
        <rFont val="Arial"/>
        <family val="2"/>
      </rPr>
      <t>Madeira roliça d=25 cm</t>
    </r>
  </si>
  <si>
    <r>
      <rPr>
        <sz val="10"/>
        <rFont val="Arial"/>
        <family val="2"/>
      </rPr>
      <t>Mangueira cristal</t>
    </r>
  </si>
  <si>
    <r>
      <rPr>
        <sz val="10"/>
        <rFont val="Arial"/>
        <family val="2"/>
      </rPr>
      <t>Manta geotextil de cura</t>
    </r>
  </si>
  <si>
    <r>
      <rPr>
        <sz val="10"/>
        <rFont val="Arial"/>
        <family val="2"/>
      </rPr>
      <t>Material p/ hidrossemeadura</t>
    </r>
  </si>
  <si>
    <r>
      <rPr>
        <sz val="10"/>
        <rFont val="Arial"/>
        <family val="2"/>
      </rPr>
      <t>Material termoplástico p/aspersão</t>
    </r>
  </si>
  <si>
    <r>
      <rPr>
        <sz val="10"/>
        <rFont val="Arial"/>
        <family val="2"/>
      </rPr>
      <t>Material termoplástico p/extrusão</t>
    </r>
  </si>
  <si>
    <r>
      <rPr>
        <sz val="10"/>
        <rFont val="Arial"/>
        <family val="2"/>
      </rPr>
      <t>Meia cana concreto 0,30 m</t>
    </r>
  </si>
  <si>
    <r>
      <rPr>
        <sz val="10"/>
        <rFont val="Arial"/>
        <family val="2"/>
      </rPr>
      <t>Meia cana concreto 0,40 m</t>
    </r>
  </si>
  <si>
    <r>
      <rPr>
        <sz val="10"/>
        <rFont val="Arial"/>
        <family val="2"/>
      </rPr>
      <t>Micro-esferas Drop-on</t>
    </r>
  </si>
  <si>
    <r>
      <rPr>
        <sz val="10"/>
        <rFont val="Arial"/>
        <family val="2"/>
      </rPr>
      <t>Micro-esferas Premix</t>
    </r>
  </si>
  <si>
    <r>
      <rPr>
        <sz val="10"/>
        <rFont val="Arial"/>
        <family val="2"/>
      </rPr>
      <t>Microsílica</t>
    </r>
  </si>
  <si>
    <r>
      <rPr>
        <sz val="10"/>
        <rFont val="Arial"/>
        <family val="2"/>
      </rPr>
      <t>Mourão esticador de eucalipto tratado h=2,80m</t>
    </r>
  </si>
  <si>
    <r>
      <rPr>
        <sz val="10"/>
        <rFont val="Arial"/>
        <family val="2"/>
      </rPr>
      <t>Mourão suporte de eucalipto tratado h=2,20m</t>
    </r>
  </si>
  <si>
    <r>
      <rPr>
        <sz val="10"/>
        <rFont val="Arial"/>
        <family val="2"/>
      </rPr>
      <t>Muda de árvore (h=1,00m)</t>
    </r>
  </si>
  <si>
    <r>
      <rPr>
        <sz val="10"/>
        <rFont val="Arial"/>
        <family val="2"/>
      </rPr>
      <t>Óleo combustível OTE</t>
    </r>
  </si>
  <si>
    <r>
      <rPr>
        <sz val="10"/>
        <rFont val="Arial"/>
        <family val="2"/>
      </rPr>
      <t>Parafuso francês g.f. c/porca 5/16" x 1"</t>
    </r>
  </si>
  <si>
    <r>
      <rPr>
        <sz val="10"/>
        <rFont val="Arial"/>
        <family val="2"/>
      </rPr>
      <t>Parafuso francês g.f. c/porca 5/16" x 3.1/2"</t>
    </r>
  </si>
  <si>
    <r>
      <rPr>
        <sz val="10"/>
        <rFont val="Arial"/>
        <family val="2"/>
      </rPr>
      <t>Parafuso francês g.f. c/porca 5/8" x  2"</t>
    </r>
  </si>
  <si>
    <r>
      <rPr>
        <sz val="10"/>
        <rFont val="Arial"/>
        <family val="2"/>
      </rPr>
      <t>Parafuso francês g.f. c/porca 5/8" x 10"</t>
    </r>
  </si>
  <si>
    <r>
      <rPr>
        <sz val="10"/>
        <rFont val="Arial"/>
        <family val="2"/>
      </rPr>
      <t>Parafuso francês g.f. c/porca 5/8" x 3.1/2"</t>
    </r>
  </si>
  <si>
    <r>
      <rPr>
        <sz val="10"/>
        <rFont val="Arial"/>
        <family val="2"/>
      </rPr>
      <t>Paralelepípedo</t>
    </r>
  </si>
  <si>
    <r>
      <rPr>
        <sz val="10"/>
        <rFont val="Arial"/>
        <family val="2"/>
      </rPr>
      <t>mil</t>
    </r>
  </si>
  <si>
    <r>
      <rPr>
        <sz val="10"/>
        <rFont val="Arial"/>
        <family val="2"/>
      </rPr>
      <t>Pedra britada (comercial)</t>
    </r>
  </si>
  <si>
    <r>
      <rPr>
        <sz val="10"/>
        <rFont val="Arial"/>
        <family val="2"/>
      </rPr>
      <t>Pedra de mão (comercial)</t>
    </r>
  </si>
  <si>
    <r>
      <rPr>
        <sz val="10"/>
        <rFont val="Arial"/>
        <family val="2"/>
      </rPr>
      <t>Película não refletiva preto opaco - tipo IV</t>
    </r>
  </si>
  <si>
    <r>
      <rPr>
        <sz val="10"/>
        <rFont val="Arial"/>
        <family val="2"/>
      </rPr>
      <t>Película refletiva - tipo IA (prismática)</t>
    </r>
  </si>
  <si>
    <r>
      <rPr>
        <sz val="10"/>
        <rFont val="Arial"/>
        <family val="2"/>
      </rPr>
      <t>Película refletiva - tipo III (AI prismática)</t>
    </r>
  </si>
  <si>
    <r>
      <rPr>
        <sz val="10"/>
        <rFont val="Arial"/>
        <family val="2"/>
      </rPr>
      <t>Película refletiva - tipo X (grau diamante)</t>
    </r>
  </si>
  <si>
    <r>
      <rPr>
        <sz val="10"/>
        <rFont val="Arial"/>
        <family val="2"/>
      </rPr>
      <t>Perfuração p/ dreno sub-horizontal</t>
    </r>
  </si>
  <si>
    <r>
      <rPr>
        <sz val="10"/>
        <rFont val="Arial"/>
        <family val="2"/>
      </rPr>
      <t>Perfuratriz p/ carreta  6 m</t>
    </r>
  </si>
  <si>
    <r>
      <rPr>
        <sz val="10"/>
        <rFont val="Arial"/>
        <family val="2"/>
      </rPr>
      <t>Perfuratriz p/ carreta 12 m</t>
    </r>
  </si>
  <si>
    <r>
      <rPr>
        <sz val="10"/>
        <rFont val="Arial"/>
        <family val="2"/>
      </rPr>
      <t>Peroba serrada</t>
    </r>
  </si>
  <si>
    <r>
      <rPr>
        <sz val="10"/>
        <rFont val="Arial"/>
        <family val="2"/>
      </rPr>
      <t>Pinho serrado (3a.)</t>
    </r>
  </si>
  <si>
    <r>
      <rPr>
        <sz val="10"/>
        <rFont val="Arial"/>
        <family val="2"/>
      </rPr>
      <t>Piso tátil alerta/direcional 40x40cm incolor</t>
    </r>
  </si>
  <si>
    <r>
      <rPr>
        <sz val="10"/>
        <rFont val="Arial"/>
        <family val="2"/>
      </rPr>
      <t>Piso tátil alerta/direcional 40x40cm vermelho</t>
    </r>
  </si>
  <si>
    <r>
      <rPr>
        <sz val="10"/>
        <rFont val="Arial"/>
        <family val="2"/>
      </rPr>
      <t>Pó de pedra (comercial)</t>
    </r>
  </si>
  <si>
    <r>
      <rPr>
        <sz val="10"/>
        <rFont val="Arial"/>
        <family val="2"/>
      </rPr>
      <t>Porca 5/8" zincada p/chapa ligação</t>
    </r>
  </si>
  <si>
    <r>
      <rPr>
        <sz val="10"/>
        <rFont val="Arial"/>
        <family val="2"/>
      </rPr>
      <t>Porta-dentes p/ fresadora PM-102</t>
    </r>
  </si>
  <si>
    <r>
      <rPr>
        <sz val="10"/>
        <rFont val="Arial"/>
        <family val="2"/>
      </rPr>
      <t>Porta-dentes p/ fresadora W- 100</t>
    </r>
  </si>
  <si>
    <r>
      <rPr>
        <sz val="10"/>
        <rFont val="Arial"/>
        <family val="2"/>
      </rPr>
      <t>Porta-dentes p/ fresadora W- 200</t>
    </r>
  </si>
  <si>
    <r>
      <rPr>
        <sz val="10"/>
        <rFont val="Arial"/>
        <family val="2"/>
      </rPr>
      <t>Porta-dentes p/ recicladora RM-300/500</t>
    </r>
  </si>
  <si>
    <r>
      <rPr>
        <sz val="10"/>
        <rFont val="Arial"/>
        <family val="2"/>
      </rPr>
      <t>Pórtico simples vão 11,00 a 15,00m(placa até 24m2)</t>
    </r>
  </si>
  <si>
    <r>
      <rPr>
        <sz val="10"/>
        <rFont val="Arial"/>
        <family val="2"/>
      </rPr>
      <t>Pórtico simples vão 16,00m(placa até 24m2)</t>
    </r>
  </si>
  <si>
    <r>
      <rPr>
        <sz val="10"/>
        <rFont val="Arial"/>
        <family val="2"/>
      </rPr>
      <t>Pórtico simples vão 17,00m(placa até 24m2)</t>
    </r>
  </si>
  <si>
    <r>
      <rPr>
        <sz val="10"/>
        <rFont val="Arial"/>
        <family val="2"/>
      </rPr>
      <t>Pórtico simples vão 18,10m(placa até 24m2)</t>
    </r>
  </si>
  <si>
    <r>
      <rPr>
        <sz val="10"/>
        <rFont val="Arial"/>
        <family val="2"/>
      </rPr>
      <t>Pregos 17 x 27 / 18 x 27</t>
    </r>
  </si>
  <si>
    <r>
      <rPr>
        <sz val="10"/>
        <rFont val="Arial"/>
        <family val="2"/>
      </rPr>
      <t>Punho p/ carreta perfuração</t>
    </r>
  </si>
  <si>
    <r>
      <rPr>
        <sz val="10"/>
        <rFont val="Arial"/>
        <family val="2"/>
      </rPr>
      <t>Rachão britado (comercial)</t>
    </r>
  </si>
  <si>
    <r>
      <rPr>
        <sz val="10"/>
        <rFont val="Arial"/>
        <family val="2"/>
      </rPr>
      <t>Rachão sem britagem (comercial)</t>
    </r>
  </si>
  <si>
    <r>
      <rPr>
        <sz val="10"/>
        <rFont val="Arial"/>
        <family val="2"/>
      </rPr>
      <t>Royalty jazida</t>
    </r>
  </si>
  <si>
    <r>
      <rPr>
        <sz val="10"/>
        <rFont val="Arial"/>
        <family val="2"/>
      </rPr>
      <t>Royalty pedreira</t>
    </r>
  </si>
  <si>
    <r>
      <rPr>
        <sz val="10"/>
        <rFont val="Arial"/>
        <family val="2"/>
      </rPr>
      <t>Semi-pórtico duplo 2x4,90m(placa até 24m2)</t>
    </r>
  </si>
  <si>
    <r>
      <rPr>
        <sz val="10"/>
        <rFont val="Arial"/>
        <family val="2"/>
      </rPr>
      <t>Semi-pórtico duplo 2x6,00m(placa até 24m2)</t>
    </r>
  </si>
  <si>
    <r>
      <rPr>
        <sz val="10"/>
        <rFont val="Arial"/>
        <family val="2"/>
      </rPr>
      <t>Semi-pórtico duplo 2x7,20m(placa até 24m2)</t>
    </r>
  </si>
  <si>
    <r>
      <rPr>
        <sz val="10"/>
        <rFont val="Arial"/>
        <family val="2"/>
      </rPr>
      <t>Semi-pórtico duplo 2x8,30m(placa até 24m2)</t>
    </r>
  </si>
  <si>
    <r>
      <rPr>
        <sz val="10"/>
        <rFont val="Arial"/>
        <family val="2"/>
      </rPr>
      <t>Semi-pórtico simples 4,90m(placa até 12m2)</t>
    </r>
  </si>
  <si>
    <r>
      <rPr>
        <sz val="10"/>
        <rFont val="Arial"/>
        <family val="2"/>
      </rPr>
      <t>Semi-pórtico simples 6,00m(placa até 12m2)</t>
    </r>
  </si>
  <si>
    <r>
      <rPr>
        <sz val="10"/>
        <rFont val="Arial"/>
        <family val="2"/>
      </rPr>
      <t>Semi-pórtico simples 7,20m(placa até 12m2)</t>
    </r>
  </si>
  <si>
    <r>
      <rPr>
        <sz val="10"/>
        <rFont val="Arial"/>
        <family val="2"/>
      </rPr>
      <t>Semi-pórtico simples 8,30m(placa até 12m2)</t>
    </r>
  </si>
  <si>
    <r>
      <rPr>
        <sz val="10"/>
        <rFont val="Arial"/>
        <family val="2"/>
      </rPr>
      <t>Sikadur 31</t>
    </r>
  </si>
  <si>
    <r>
      <rPr>
        <sz val="10"/>
        <rFont val="Arial"/>
        <family val="2"/>
      </rPr>
      <t>Sikadur 32</t>
    </r>
  </si>
  <si>
    <r>
      <rPr>
        <sz val="10"/>
        <rFont val="Arial"/>
        <family val="2"/>
      </rPr>
      <t>Sikadur 52</t>
    </r>
  </si>
  <si>
    <r>
      <rPr>
        <sz val="10"/>
        <rFont val="Arial"/>
        <family val="2"/>
      </rPr>
      <t>Sikaflex T-68</t>
    </r>
  </si>
  <si>
    <r>
      <rPr>
        <sz val="10"/>
        <rFont val="Arial"/>
        <family val="2"/>
      </rPr>
      <t>Sinalizador noturno em LED (luz intermitente)</t>
    </r>
  </si>
  <si>
    <r>
      <rPr>
        <sz val="10"/>
        <rFont val="Arial"/>
        <family val="2"/>
      </rPr>
      <t>Solvente tolueno</t>
    </r>
  </si>
  <si>
    <r>
      <rPr>
        <sz val="10"/>
        <rFont val="Arial"/>
        <family val="2"/>
      </rPr>
      <t>Soquete p/lâmpada fluorescente</t>
    </r>
  </si>
  <si>
    <r>
      <rPr>
        <sz val="10"/>
        <rFont val="Arial"/>
        <family val="2"/>
      </rPr>
      <t>Suporte madeira lei 3" x 3" placa sinalização(3m)</t>
    </r>
  </si>
  <si>
    <r>
      <rPr>
        <sz val="10"/>
        <rFont val="Arial"/>
        <family val="2"/>
      </rPr>
      <t>Suporte metálico perfil C- 38 galv. p/placa sinal.</t>
    </r>
  </si>
  <si>
    <r>
      <rPr>
        <sz val="10"/>
        <rFont val="Arial"/>
        <family val="2"/>
      </rPr>
      <t>Suporte metálico perfil C-110 galv. p/placa sinal.</t>
    </r>
  </si>
  <si>
    <r>
      <rPr>
        <sz val="10"/>
        <rFont val="Arial"/>
        <family val="2"/>
      </rPr>
      <t>Suporte metálico 2 1/2"x2,65mmx3,00m</t>
    </r>
  </si>
  <si>
    <r>
      <rPr>
        <sz val="10"/>
        <rFont val="Arial"/>
        <family val="2"/>
      </rPr>
      <t>Suporte metálico 2 1/2"x2,65mmx3,50m</t>
    </r>
  </si>
  <si>
    <r>
      <rPr>
        <sz val="10"/>
        <rFont val="Arial"/>
        <family val="2"/>
      </rPr>
      <t>Suporte metálico 2 1/2"x2,65mmx4,00m</t>
    </r>
  </si>
  <si>
    <r>
      <rPr>
        <sz val="10"/>
        <rFont val="Arial"/>
        <family val="2"/>
      </rPr>
      <t>Tampão ferro fundido ø=600mm articulado Classe 125</t>
    </r>
  </si>
  <si>
    <r>
      <rPr>
        <sz val="10"/>
        <rFont val="Arial"/>
        <family val="2"/>
      </rPr>
      <t>Tampão ferro fundido ø=600mm articulado Classe 400</t>
    </r>
  </si>
  <si>
    <r>
      <rPr>
        <sz val="10"/>
        <rFont val="Arial"/>
        <family val="2"/>
      </rPr>
      <t>Tampão ferro fundido ø=600mm c/aro Classe  50</t>
    </r>
  </si>
  <si>
    <r>
      <rPr>
        <sz val="10"/>
        <rFont val="Arial"/>
        <family val="2"/>
      </rPr>
      <t>Tampão ferro fundido ø=600mm c/aro Classe 125</t>
    </r>
  </si>
  <si>
    <r>
      <rPr>
        <sz val="10"/>
        <rFont val="Arial"/>
        <family val="2"/>
      </rPr>
      <t>Tampão ferro fundido ø=600mm c/aro Classe 400</t>
    </r>
  </si>
  <si>
    <r>
      <rPr>
        <sz val="10"/>
        <rFont val="Arial"/>
        <family val="2"/>
      </rPr>
      <t>Tampão ferro fundido ø=700mm R-3 articulado Classe 400</t>
    </r>
  </si>
  <si>
    <r>
      <rPr>
        <sz val="10"/>
        <rFont val="Arial"/>
        <family val="2"/>
      </rPr>
      <t>Tampão ferro fundido ø=730mm R-3 c/aro Classe 400</t>
    </r>
  </si>
  <si>
    <r>
      <rPr>
        <sz val="10"/>
        <rFont val="Arial"/>
        <family val="2"/>
      </rPr>
      <t>Tampão ferro fundido ø=800mm articulado Classe 400</t>
    </r>
  </si>
  <si>
    <r>
      <rPr>
        <sz val="10"/>
        <rFont val="Arial"/>
        <family val="2"/>
      </rPr>
      <t>Tela metálica Telcon Q- 92</t>
    </r>
  </si>
  <si>
    <r>
      <rPr>
        <sz val="10"/>
        <rFont val="Arial"/>
        <family val="2"/>
      </rPr>
      <t>Tela metálica Telcon Q-113</t>
    </r>
  </si>
  <si>
    <r>
      <rPr>
        <sz val="10"/>
        <rFont val="Arial"/>
        <family val="2"/>
      </rPr>
      <t>Tela metálica Telcon Q-138</t>
    </r>
  </si>
  <si>
    <r>
      <rPr>
        <sz val="10"/>
        <rFont val="Arial"/>
        <family val="2"/>
      </rPr>
      <t>Tela metálica Telcon Q-283</t>
    </r>
  </si>
  <si>
    <r>
      <rPr>
        <sz val="10"/>
        <rFont val="Arial"/>
        <family val="2"/>
      </rPr>
      <t>Tensor para formas</t>
    </r>
  </si>
  <si>
    <r>
      <rPr>
        <sz val="10"/>
        <rFont val="Arial"/>
        <family val="2"/>
      </rPr>
      <t>Terminal ancoragem metálica tipo "D"</t>
    </r>
  </si>
  <si>
    <r>
      <rPr>
        <sz val="10"/>
        <rFont val="Arial"/>
        <family val="2"/>
      </rPr>
      <t>Terminal p/tubo polietileno (PEA) p/dreno 0,10m</t>
    </r>
  </si>
  <si>
    <r>
      <rPr>
        <sz val="10"/>
        <rFont val="Arial"/>
        <family val="2"/>
      </rPr>
      <t>Terminal p/tubo polietileno (PEA) p/dreno 0,23m</t>
    </r>
  </si>
  <si>
    <r>
      <rPr>
        <sz val="10"/>
        <rFont val="Arial"/>
        <family val="2"/>
      </rPr>
      <t>Terminal/ponteira tipo "C" p/defensa simples</t>
    </r>
  </si>
  <si>
    <r>
      <rPr>
        <sz val="10"/>
        <rFont val="Arial"/>
        <family val="2"/>
      </rPr>
      <t>Tijolo maciço</t>
    </r>
  </si>
  <si>
    <r>
      <rPr>
        <sz val="10"/>
        <rFont val="Arial"/>
        <family val="2"/>
      </rPr>
      <t>Tijolo 6 furos</t>
    </r>
  </si>
  <si>
    <r>
      <rPr>
        <sz val="10"/>
        <rFont val="Arial"/>
        <family val="2"/>
      </rPr>
      <t>Tinta base resina acrílica emuls. água-2 anos</t>
    </r>
  </si>
  <si>
    <r>
      <rPr>
        <sz val="10"/>
        <rFont val="Arial"/>
        <family val="2"/>
      </rPr>
      <t>Tinta base resina acrílica emuls. solvente-2 anos</t>
    </r>
  </si>
  <si>
    <r>
      <rPr>
        <sz val="10"/>
        <rFont val="Arial"/>
        <family val="2"/>
      </rPr>
      <t>Tinta epóxi fosco preto</t>
    </r>
  </si>
  <si>
    <r>
      <rPr>
        <sz val="10"/>
        <rFont val="Arial"/>
        <family val="2"/>
      </rPr>
      <t>Tinta latex branca</t>
    </r>
  </si>
  <si>
    <r>
      <rPr>
        <sz val="10"/>
        <rFont val="Arial"/>
        <family val="2"/>
      </rPr>
      <t>Tinta latex verde</t>
    </r>
  </si>
  <si>
    <r>
      <rPr>
        <sz val="10"/>
        <rFont val="Arial"/>
        <family val="2"/>
      </rPr>
      <t>Tinta mineral tipo Cimentol cinza</t>
    </r>
  </si>
  <si>
    <r>
      <rPr>
        <sz val="10"/>
        <rFont val="Arial"/>
        <family val="2"/>
      </rPr>
      <t>Tinta óleo (fundo)</t>
    </r>
  </si>
  <si>
    <r>
      <rPr>
        <sz val="10"/>
        <rFont val="Arial"/>
        <family val="2"/>
      </rPr>
      <t>Tinta sinalização provisória -1 ano</t>
    </r>
  </si>
  <si>
    <r>
      <rPr>
        <sz val="10"/>
        <rFont val="Arial"/>
        <family val="2"/>
      </rPr>
      <t>Trilho TR-37</t>
    </r>
  </si>
  <si>
    <r>
      <rPr>
        <sz val="10"/>
        <rFont val="Arial"/>
        <family val="2"/>
      </rPr>
      <t>Tubo aço corrugado MP-100 e=1,60mm c/epoxy</t>
    </r>
  </si>
  <si>
    <r>
      <rPr>
        <sz val="10"/>
        <rFont val="Arial"/>
        <family val="2"/>
      </rPr>
      <t>Tubo aço corrugado MP-100 e=2,00mm c/epoxy</t>
    </r>
  </si>
  <si>
    <r>
      <rPr>
        <sz val="10"/>
        <rFont val="Arial"/>
        <family val="2"/>
      </rPr>
      <t>Tubo aço corrugado MP-100 e=2,70mm c/epoxy</t>
    </r>
  </si>
  <si>
    <r>
      <rPr>
        <sz val="10"/>
        <rFont val="Arial"/>
        <family val="2"/>
      </rPr>
      <t>Tubo aço corrugado MP-100 e=3,40mm c/epoxy</t>
    </r>
  </si>
  <si>
    <r>
      <rPr>
        <sz val="10"/>
        <rFont val="Arial"/>
        <family val="2"/>
      </rPr>
      <t>Tubo aço corrugado MP-152 e=2,70mm c/epoxy</t>
    </r>
  </si>
  <si>
    <r>
      <rPr>
        <sz val="10"/>
        <rFont val="Arial"/>
        <family val="2"/>
      </rPr>
      <t>Tubo aço corrugado MP-152 e=3,40mm c/epoxy</t>
    </r>
  </si>
  <si>
    <r>
      <rPr>
        <sz val="10"/>
        <rFont val="Arial"/>
        <family val="2"/>
      </rPr>
      <t>Tubo aço corrugado MP-152 e=3,90mm c/epoxy</t>
    </r>
  </si>
  <si>
    <r>
      <rPr>
        <sz val="10"/>
        <rFont val="Arial"/>
        <family val="2"/>
      </rPr>
      <t>Tubo aço corrugado MP-152 e=4,70mm c/epoxy</t>
    </r>
  </si>
  <si>
    <r>
      <rPr>
        <sz val="10"/>
        <rFont val="Arial"/>
        <family val="2"/>
      </rPr>
      <t>Tubo aço corrugado MP-152 e=6,30mm c/epoxy</t>
    </r>
  </si>
  <si>
    <r>
      <rPr>
        <sz val="10"/>
        <rFont val="Arial"/>
        <family val="2"/>
      </rPr>
      <t>Tubo aço corrugado Tunnel Liner e=2,20mm c/epoxy</t>
    </r>
  </si>
  <si>
    <r>
      <rPr>
        <sz val="10"/>
        <rFont val="Arial"/>
        <family val="2"/>
      </rPr>
      <t>Tubo aço corrugado Tunnel Liner e=2,70mm c/epoxy</t>
    </r>
  </si>
  <si>
    <r>
      <rPr>
        <sz val="10"/>
        <rFont val="Arial"/>
        <family val="2"/>
      </rPr>
      <t>Tubo aço corrugado Tunnel Liner e=3,40mm c/epoxy</t>
    </r>
  </si>
  <si>
    <r>
      <rPr>
        <sz val="10"/>
        <rFont val="Arial"/>
        <family val="2"/>
      </rPr>
      <t>Tubo aço corrugado Tunnel Liner e=3,90mm c/epoxy</t>
    </r>
  </si>
  <si>
    <r>
      <rPr>
        <sz val="10"/>
        <rFont val="Arial"/>
        <family val="2"/>
      </rPr>
      <t>Tubo aço corrugado Tunnel Liner e=4,70mm c/epoxy</t>
    </r>
  </si>
  <si>
    <r>
      <rPr>
        <sz val="10"/>
        <rFont val="Arial"/>
        <family val="2"/>
      </rPr>
      <t>Tubo aço corrugado Tunnel Liner e=6,30mm c/epoxy</t>
    </r>
  </si>
  <si>
    <r>
      <rPr>
        <sz val="10"/>
        <rFont val="Arial"/>
        <family val="2"/>
      </rPr>
      <t>Tubo concreto d=0,20m MF PS-1</t>
    </r>
  </si>
  <si>
    <r>
      <rPr>
        <sz val="10"/>
        <rFont val="Arial"/>
        <family val="2"/>
      </rPr>
      <t>Tubo concreto d=0,30m MF PS-1</t>
    </r>
  </si>
  <si>
    <r>
      <rPr>
        <sz val="10"/>
        <rFont val="Arial"/>
        <family val="2"/>
      </rPr>
      <t>Tubo concreto d=0,40m MF PA-1</t>
    </r>
  </si>
  <si>
    <r>
      <rPr>
        <sz val="10"/>
        <rFont val="Arial"/>
        <family val="2"/>
      </rPr>
      <t>Tubo concreto d=0,40m MF PA-2</t>
    </r>
  </si>
  <si>
    <r>
      <rPr>
        <sz val="10"/>
        <rFont val="Arial"/>
        <family val="2"/>
      </rPr>
      <t>Tubo concreto d=0,40m MF PS-1</t>
    </r>
  </si>
  <si>
    <r>
      <rPr>
        <sz val="10"/>
        <rFont val="Arial"/>
        <family val="2"/>
      </rPr>
      <t>Tubo concreto d=0,60m MF PA-1</t>
    </r>
  </si>
  <si>
    <r>
      <rPr>
        <sz val="10"/>
        <rFont val="Arial"/>
        <family val="2"/>
      </rPr>
      <t>Tubo concreto d=0,60m MF PA-2</t>
    </r>
  </si>
  <si>
    <r>
      <rPr>
        <sz val="10"/>
        <rFont val="Arial"/>
        <family val="2"/>
      </rPr>
      <t>Tubo concreto d=0,60m MF PA-3</t>
    </r>
  </si>
  <si>
    <r>
      <rPr>
        <sz val="10"/>
        <rFont val="Arial"/>
        <family val="2"/>
      </rPr>
      <t>Tubo concreto d=0,60m MF PS-1</t>
    </r>
  </si>
  <si>
    <r>
      <rPr>
        <sz val="10"/>
        <rFont val="Arial"/>
        <family val="2"/>
      </rPr>
      <t>Tubo concreto d=0,80m MF PA-1</t>
    </r>
  </si>
  <si>
    <r>
      <rPr>
        <sz val="10"/>
        <rFont val="Arial"/>
        <family val="2"/>
      </rPr>
      <t>Tubo concreto d=0,80m MF PA-2</t>
    </r>
  </si>
  <si>
    <r>
      <rPr>
        <sz val="10"/>
        <rFont val="Arial"/>
        <family val="2"/>
      </rPr>
      <t>Tubo concreto d=0,80m MF PA-3</t>
    </r>
  </si>
  <si>
    <r>
      <rPr>
        <sz val="10"/>
        <rFont val="Arial"/>
        <family val="2"/>
      </rPr>
      <t>Tubo concreto d=0,80m MF PS-1</t>
    </r>
  </si>
  <si>
    <r>
      <rPr>
        <sz val="10"/>
        <rFont val="Arial"/>
        <family val="2"/>
      </rPr>
      <t>Tubo concreto d=1,00m MF PA-1</t>
    </r>
  </si>
  <si>
    <r>
      <rPr>
        <sz val="10"/>
        <rFont val="Arial"/>
        <family val="2"/>
      </rPr>
      <t>Tubo concreto d=1,00m MF PA-2</t>
    </r>
  </si>
  <si>
    <r>
      <rPr>
        <sz val="10"/>
        <rFont val="Arial"/>
        <family val="2"/>
      </rPr>
      <t>Tubo concreto d=1,00m MF PA-3</t>
    </r>
  </si>
  <si>
    <r>
      <rPr>
        <sz val="10"/>
        <rFont val="Arial"/>
        <family val="2"/>
      </rPr>
      <t>Tubo concreto d=1,20m MF PA-1</t>
    </r>
  </si>
  <si>
    <r>
      <rPr>
        <sz val="10"/>
        <rFont val="Arial"/>
        <family val="2"/>
      </rPr>
      <t>Tubo concreto d=1,20m MF PA-2</t>
    </r>
  </si>
  <si>
    <r>
      <rPr>
        <sz val="10"/>
        <rFont val="Arial"/>
        <family val="2"/>
      </rPr>
      <t>Tubo concreto d=1,20m MF PA-3</t>
    </r>
  </si>
  <si>
    <r>
      <rPr>
        <sz val="10"/>
        <rFont val="Arial"/>
        <family val="2"/>
      </rPr>
      <t>Tubo concreto d=1,50m MF PA-1</t>
    </r>
  </si>
  <si>
    <r>
      <rPr>
        <sz val="10"/>
        <rFont val="Arial"/>
        <family val="2"/>
      </rPr>
      <t>Tubo concreto d=1,50m MF PA-2</t>
    </r>
  </si>
  <si>
    <r>
      <rPr>
        <sz val="10"/>
        <rFont val="Arial"/>
        <family val="2"/>
      </rPr>
      <t>Tubo concreto d=1,50m MF PA-3</t>
    </r>
  </si>
  <si>
    <r>
      <rPr>
        <sz val="10"/>
        <rFont val="Arial"/>
        <family val="2"/>
      </rPr>
      <t>Tubo concreto d=2,00m MF PA-1</t>
    </r>
  </si>
  <si>
    <r>
      <rPr>
        <sz val="10"/>
        <rFont val="Arial"/>
        <family val="2"/>
      </rPr>
      <t>Tubo concreto d=2,00m MF PA-2</t>
    </r>
  </si>
  <si>
    <r>
      <rPr>
        <sz val="10"/>
        <rFont val="Arial"/>
        <family val="2"/>
      </rPr>
      <t>Tubo concreto d=2,00m MF PA-3</t>
    </r>
  </si>
  <si>
    <r>
      <rPr>
        <sz val="10"/>
        <rFont val="Arial"/>
        <family val="2"/>
      </rPr>
      <t>Tubo ferro galvanizado 1"</t>
    </r>
  </si>
  <si>
    <r>
      <rPr>
        <sz val="10"/>
        <rFont val="Arial"/>
        <family val="2"/>
      </rPr>
      <t>Tubo ferro galvanizado 2"</t>
    </r>
  </si>
  <si>
    <r>
      <rPr>
        <sz val="10"/>
        <rFont val="Arial"/>
        <family val="2"/>
      </rPr>
      <t>Tubo ferro galvanizado 2,5" e=3,35mm</t>
    </r>
  </si>
  <si>
    <r>
      <rPr>
        <sz val="10"/>
        <rFont val="Arial"/>
        <family val="2"/>
      </rPr>
      <t>Tubo ferro galvanizado 3"</t>
    </r>
  </si>
  <si>
    <r>
      <rPr>
        <sz val="10"/>
        <rFont val="Arial"/>
        <family val="2"/>
      </rPr>
      <t>Tubo ferro galvanizado 4"</t>
    </r>
  </si>
  <si>
    <r>
      <rPr>
        <sz val="10"/>
        <rFont val="Arial"/>
        <family val="2"/>
      </rPr>
      <t>Tubo polietileno (PEA) p/dreno 0,10m</t>
    </r>
  </si>
  <si>
    <r>
      <rPr>
        <sz val="10"/>
        <rFont val="Arial"/>
        <family val="2"/>
      </rPr>
      <t>Tubo polietileno (PEA) p/dreno 0,23m</t>
    </r>
  </si>
  <si>
    <r>
      <rPr>
        <sz val="10"/>
        <rFont val="Arial"/>
        <family val="2"/>
      </rPr>
      <t>Tubo PVC 1"</t>
    </r>
  </si>
  <si>
    <r>
      <rPr>
        <sz val="10"/>
        <rFont val="Arial"/>
        <family val="2"/>
      </rPr>
      <t>Tubo PVC 2"</t>
    </r>
  </si>
  <si>
    <r>
      <rPr>
        <sz val="10"/>
        <rFont val="Arial"/>
        <family val="2"/>
      </rPr>
      <t>Tubo PVC 2" (esgoto)</t>
    </r>
  </si>
  <si>
    <r>
      <rPr>
        <sz val="10"/>
        <rFont val="Arial"/>
        <family val="2"/>
      </rPr>
      <t>Tubo PVC 4" (esgoto)</t>
    </r>
  </si>
  <si>
    <r>
      <rPr>
        <sz val="10"/>
        <rFont val="Arial"/>
        <family val="2"/>
      </rPr>
      <t>Zarcão</t>
    </r>
  </si>
  <si>
    <r>
      <rPr>
        <b/>
        <sz val="9"/>
        <rFont val="Arial"/>
        <family val="2"/>
      </rPr>
      <t>Descrição da Mão de Obra</t>
    </r>
  </si>
  <si>
    <r>
      <rPr>
        <b/>
        <sz val="9"/>
        <rFont val="Arial"/>
        <family val="2"/>
      </rPr>
      <t>Padrão Salarial</t>
    </r>
  </si>
  <si>
    <r>
      <rPr>
        <b/>
        <sz val="9"/>
        <rFont val="Arial"/>
        <family val="2"/>
      </rPr>
      <t>Salário Hora</t>
    </r>
  </si>
  <si>
    <r>
      <rPr>
        <sz val="10"/>
        <rFont val="Arial"/>
        <family val="2"/>
      </rPr>
      <t>Apontador</t>
    </r>
  </si>
  <si>
    <r>
      <rPr>
        <sz val="10"/>
        <rFont val="Arial"/>
        <family val="2"/>
      </rPr>
      <t>Armador</t>
    </r>
  </si>
  <si>
    <r>
      <rPr>
        <sz val="10"/>
        <rFont val="Arial"/>
        <family val="2"/>
      </rPr>
      <t>Blaster</t>
    </r>
  </si>
  <si>
    <r>
      <rPr>
        <sz val="10"/>
        <rFont val="Arial"/>
        <family val="2"/>
      </rPr>
      <t>Calceteiro</t>
    </r>
  </si>
  <si>
    <r>
      <rPr>
        <sz val="10"/>
        <rFont val="Arial"/>
        <family val="2"/>
      </rPr>
      <t>Cancheiro</t>
    </r>
  </si>
  <si>
    <r>
      <rPr>
        <sz val="10"/>
        <rFont val="Arial"/>
        <family val="2"/>
      </rPr>
      <t>Carpinteiro</t>
    </r>
  </si>
  <si>
    <r>
      <rPr>
        <sz val="10"/>
        <rFont val="Arial"/>
        <family val="2"/>
      </rPr>
      <t>Eletricista</t>
    </r>
  </si>
  <si>
    <r>
      <rPr>
        <sz val="10"/>
        <rFont val="Arial"/>
        <family val="2"/>
      </rPr>
      <t>Encarregado de Serviço</t>
    </r>
  </si>
  <si>
    <r>
      <rPr>
        <sz val="10"/>
        <rFont val="Arial"/>
        <family val="2"/>
      </rPr>
      <t>Equipe Carreta Perfuração</t>
    </r>
  </si>
  <si>
    <r>
      <rPr>
        <sz val="10"/>
        <rFont val="Arial"/>
        <family val="2"/>
      </rPr>
      <t>Equipe Conjunto de Britagem</t>
    </r>
  </si>
  <si>
    <r>
      <rPr>
        <sz val="10"/>
        <rFont val="Arial"/>
        <family val="2"/>
      </rPr>
      <t>Equipe Usina Asfalto</t>
    </r>
  </si>
  <si>
    <r>
      <rPr>
        <sz val="10"/>
        <rFont val="Arial"/>
        <family val="2"/>
      </rPr>
      <t>Equipe Usina Solos B. Graduada</t>
    </r>
  </si>
  <si>
    <r>
      <rPr>
        <sz val="10"/>
        <rFont val="Arial"/>
        <family val="2"/>
      </rPr>
      <t>Equipe Usina Solos c/dosador asfalto</t>
    </r>
  </si>
  <si>
    <r>
      <rPr>
        <sz val="10"/>
        <rFont val="Arial"/>
        <family val="2"/>
      </rPr>
      <t>Equipe Usina Solos c/dosador cimento</t>
    </r>
  </si>
  <si>
    <r>
      <rPr>
        <sz val="10"/>
        <rFont val="Arial"/>
        <family val="2"/>
      </rPr>
      <t>Feitor</t>
    </r>
  </si>
  <si>
    <r>
      <rPr>
        <sz val="10"/>
        <rFont val="Arial"/>
        <family val="2"/>
      </rPr>
      <t>Marroeiro</t>
    </r>
  </si>
  <si>
    <r>
      <rPr>
        <sz val="10"/>
        <rFont val="Arial"/>
        <family val="2"/>
      </rPr>
      <t>Marteleteiro</t>
    </r>
  </si>
  <si>
    <r>
      <rPr>
        <sz val="10"/>
        <rFont val="Arial"/>
        <family val="2"/>
      </rPr>
      <t>Montador</t>
    </r>
  </si>
  <si>
    <r>
      <rPr>
        <sz val="10"/>
        <rFont val="Arial"/>
        <family val="2"/>
      </rPr>
      <t>Motorista transp. asfalto</t>
    </r>
  </si>
  <si>
    <r>
      <rPr>
        <sz val="10"/>
        <rFont val="Arial"/>
        <family val="2"/>
      </rPr>
      <t>Motorista veículo leve</t>
    </r>
  </si>
  <si>
    <r>
      <rPr>
        <sz val="10"/>
        <rFont val="Arial"/>
        <family val="2"/>
      </rPr>
      <t>Motorista veículo médio</t>
    </r>
  </si>
  <si>
    <r>
      <rPr>
        <sz val="10"/>
        <rFont val="Arial"/>
        <family val="2"/>
      </rPr>
      <t>Motorista veículo pesado</t>
    </r>
  </si>
  <si>
    <r>
      <rPr>
        <sz val="10"/>
        <rFont val="Arial"/>
        <family val="2"/>
      </rPr>
      <t>Operador da leve</t>
    </r>
  </si>
  <si>
    <r>
      <rPr>
        <sz val="10"/>
        <rFont val="Arial"/>
        <family val="2"/>
      </rPr>
      <t>Operador da pesada</t>
    </r>
  </si>
  <si>
    <r>
      <rPr>
        <sz val="10"/>
        <rFont val="Arial"/>
        <family val="2"/>
      </rPr>
      <t>Operador de equipamentos manuais</t>
    </r>
  </si>
  <si>
    <r>
      <rPr>
        <sz val="10"/>
        <rFont val="Arial"/>
        <family val="2"/>
      </rPr>
      <t>Pedreiro</t>
    </r>
  </si>
  <si>
    <r>
      <rPr>
        <sz val="10"/>
        <rFont val="Arial"/>
        <family val="2"/>
      </rPr>
      <t>Pintor</t>
    </r>
  </si>
  <si>
    <r>
      <rPr>
        <sz val="10"/>
        <rFont val="Arial"/>
        <family val="2"/>
      </rPr>
      <t>Pré-marcador (Sinalização)</t>
    </r>
  </si>
  <si>
    <r>
      <rPr>
        <sz val="10"/>
        <rFont val="Arial"/>
        <family val="2"/>
      </rPr>
      <t>Servente</t>
    </r>
  </si>
  <si>
    <r>
      <rPr>
        <sz val="10"/>
        <rFont val="Arial"/>
        <family val="2"/>
      </rPr>
      <t>Soldador</t>
    </r>
  </si>
  <si>
    <r>
      <rPr>
        <sz val="10"/>
        <rFont val="Arial"/>
        <family val="2"/>
      </rPr>
      <t>Topógrafo</t>
    </r>
  </si>
  <si>
    <t>Data Base: 20/06/2018 (Sem desoneração)</t>
  </si>
  <si>
    <t>Valores expressos em Reais (R$)</t>
  </si>
  <si>
    <t>Taxa de juros: 6,00 %</t>
  </si>
  <si>
    <t>Salário Base: R$ 954,00</t>
  </si>
  <si>
    <t>Encargos sociais: 141,67 %</t>
  </si>
  <si>
    <t>Combustíveis: Álcool = R$ 2,797   Diesel = R$ 3,331</t>
  </si>
  <si>
    <t>Elétrico = R$ 0,691   Gasolina = R$ 4,410   Óleo Combustível = R$ 3,310</t>
  </si>
  <si>
    <r>
      <rPr>
        <b/>
        <sz val="9"/>
        <rFont val="Arial"/>
        <family val="2"/>
      </rPr>
      <t>Descrição do Equipamento</t>
    </r>
  </si>
  <si>
    <r>
      <rPr>
        <b/>
        <sz val="9"/>
        <rFont val="Arial"/>
        <family val="2"/>
      </rPr>
      <t>CT</t>
    </r>
  </si>
  <si>
    <r>
      <rPr>
        <b/>
        <sz val="9"/>
        <rFont val="Arial"/>
        <family val="2"/>
      </rPr>
      <t>Pot</t>
    </r>
  </si>
  <si>
    <r>
      <rPr>
        <b/>
        <sz val="9"/>
        <rFont val="Arial"/>
        <family val="2"/>
      </rPr>
      <t>V.Ut</t>
    </r>
  </si>
  <si>
    <r>
      <rPr>
        <b/>
        <sz val="9"/>
        <rFont val="Arial"/>
        <family val="2"/>
      </rPr>
      <t>H/ano</t>
    </r>
  </si>
  <si>
    <r>
      <rPr>
        <b/>
        <sz val="9"/>
        <rFont val="Arial"/>
        <family val="2"/>
      </rPr>
      <t>Aquisição</t>
    </r>
  </si>
  <si>
    <r>
      <rPr>
        <b/>
        <sz val="9"/>
        <rFont val="Arial"/>
        <family val="2"/>
      </rPr>
      <t>Coef</t>
    </r>
  </si>
  <si>
    <r>
      <rPr>
        <b/>
        <sz val="9"/>
        <rFont val="Arial"/>
        <family val="2"/>
      </rPr>
      <t>Combust.</t>
    </r>
  </si>
  <si>
    <r>
      <rPr>
        <b/>
        <sz val="9"/>
        <rFont val="Arial"/>
        <family val="2"/>
      </rPr>
      <t>Dep.juros</t>
    </r>
  </si>
  <si>
    <r>
      <rPr>
        <b/>
        <sz val="9"/>
        <rFont val="Arial"/>
        <family val="2"/>
      </rPr>
      <t>Manut.</t>
    </r>
  </si>
  <si>
    <r>
      <rPr>
        <b/>
        <sz val="9"/>
        <rFont val="Arial"/>
        <family val="2"/>
      </rPr>
      <t>Material</t>
    </r>
  </si>
  <si>
    <r>
      <rPr>
        <b/>
        <sz val="9"/>
        <rFont val="Arial"/>
        <family val="2"/>
      </rPr>
      <t>M. Obra</t>
    </r>
  </si>
  <si>
    <r>
      <rPr>
        <b/>
        <sz val="9"/>
        <rFont val="Arial"/>
        <family val="2"/>
      </rPr>
      <t>Resid.</t>
    </r>
  </si>
  <si>
    <r>
      <rPr>
        <b/>
        <sz val="9"/>
        <rFont val="Arial"/>
        <family val="2"/>
      </rPr>
      <t>Hora prod.</t>
    </r>
  </si>
  <si>
    <r>
      <rPr>
        <b/>
        <sz val="9"/>
        <rFont val="Arial"/>
        <family val="2"/>
      </rPr>
      <t>Improd.</t>
    </r>
  </si>
  <si>
    <r>
      <rPr>
        <sz val="10"/>
        <rFont val="Arial"/>
        <family val="2"/>
      </rPr>
      <t>Arado reversível 3 discos 28"</t>
    </r>
  </si>
  <si>
    <r>
      <rPr>
        <sz val="10"/>
        <rFont val="Arial"/>
        <family val="2"/>
      </rPr>
      <t>M</t>
    </r>
  </si>
  <si>
    <r>
      <rPr>
        <sz val="10"/>
        <rFont val="Arial"/>
        <family val="2"/>
      </rPr>
      <t>Automóvel sedan pot. mín.60 HP(c/motor.)</t>
    </r>
  </si>
  <si>
    <r>
      <rPr>
        <sz val="10"/>
        <rFont val="Arial"/>
        <family val="2"/>
      </rPr>
      <t>Álcool</t>
    </r>
  </si>
  <si>
    <r>
      <rPr>
        <sz val="10"/>
        <rFont val="Arial"/>
        <family val="2"/>
      </rPr>
      <t>Automóvel sedan pot. min.60 HP(s/motor.)</t>
    </r>
  </si>
  <si>
    <r>
      <rPr>
        <sz val="10"/>
        <rFont val="Arial"/>
        <family val="2"/>
      </rPr>
      <t>Bate estacas hidráulico 300 kg</t>
    </r>
  </si>
  <si>
    <r>
      <rPr>
        <sz val="10"/>
        <rFont val="Arial"/>
        <family val="2"/>
      </rPr>
      <t>Bate estacas leve</t>
    </r>
  </si>
  <si>
    <r>
      <rPr>
        <sz val="10"/>
        <rFont val="Arial"/>
        <family val="2"/>
      </rPr>
      <t>Betoneira 400 l gasolina</t>
    </r>
  </si>
  <si>
    <r>
      <rPr>
        <sz val="10"/>
        <rFont val="Arial"/>
        <family val="2"/>
      </rPr>
      <t>Gasolina</t>
    </r>
  </si>
  <si>
    <r>
      <rPr>
        <sz val="10"/>
        <rFont val="Arial"/>
        <family val="2"/>
      </rPr>
      <t>Betoneira 600 l elétrica</t>
    </r>
  </si>
  <si>
    <r>
      <rPr>
        <sz val="10"/>
        <rFont val="Arial"/>
        <family val="2"/>
      </rPr>
      <t>Elétrico</t>
    </r>
  </si>
  <si>
    <r>
      <rPr>
        <sz val="10"/>
        <rFont val="Arial"/>
        <family val="2"/>
      </rPr>
      <t>Betoneira 600 l gasolina</t>
    </r>
  </si>
  <si>
    <r>
      <rPr>
        <sz val="10"/>
        <rFont val="Arial"/>
        <family val="2"/>
      </rPr>
      <t>Bomba esgotamento 3"</t>
    </r>
  </si>
  <si>
    <r>
      <rPr>
        <sz val="10"/>
        <rFont val="Arial"/>
        <family val="2"/>
      </rPr>
      <t>Caldeira de asfalto reboc.2000 l a gasolina</t>
    </r>
  </si>
  <si>
    <r>
      <rPr>
        <sz val="10"/>
        <rFont val="Arial"/>
        <family val="2"/>
      </rPr>
      <t>Cam. bascul. 1419-C 5m3 leve</t>
    </r>
  </si>
  <si>
    <r>
      <rPr>
        <sz val="10"/>
        <rFont val="Arial"/>
        <family val="2"/>
      </rPr>
      <t>L</t>
    </r>
  </si>
  <si>
    <r>
      <rPr>
        <sz val="10"/>
        <rFont val="Arial"/>
        <family val="2"/>
      </rPr>
      <t>Cam. bascul. 1419-C 5m3 média</t>
    </r>
  </si>
  <si>
    <r>
      <rPr>
        <sz val="10"/>
        <rFont val="Arial"/>
        <family val="2"/>
      </rPr>
      <t>Cam. bascul. 1419-C 5m3 severa</t>
    </r>
  </si>
  <si>
    <r>
      <rPr>
        <sz val="10"/>
        <rFont val="Arial"/>
        <family val="2"/>
      </rPr>
      <t>S</t>
    </r>
  </si>
  <si>
    <r>
      <rPr>
        <sz val="10"/>
        <rFont val="Arial"/>
        <family val="2"/>
      </rPr>
      <t>Cam. bascul. 1419-C 6m3 leve</t>
    </r>
  </si>
  <si>
    <r>
      <rPr>
        <sz val="10"/>
        <rFont val="Arial"/>
        <family val="2"/>
      </rPr>
      <t>Cam. bascul. 1419-C 6m3 média</t>
    </r>
  </si>
  <si>
    <r>
      <rPr>
        <sz val="10"/>
        <rFont val="Arial"/>
        <family val="2"/>
      </rPr>
      <t>Cam. bascul. 1419-C 6m3 severa</t>
    </r>
  </si>
  <si>
    <r>
      <rPr>
        <sz val="10"/>
        <rFont val="Arial"/>
        <family val="2"/>
      </rPr>
      <t>Cam. bascul. 1635/45 12m3 leve</t>
    </r>
  </si>
  <si>
    <r>
      <rPr>
        <sz val="10"/>
        <rFont val="Arial"/>
        <family val="2"/>
      </rPr>
      <t>Cam. bascul. 1635/45 12m3 média</t>
    </r>
  </si>
  <si>
    <r>
      <rPr>
        <sz val="10"/>
        <rFont val="Arial"/>
        <family val="2"/>
      </rPr>
      <t>Cam. bascul. 1635/45 12m3 severa</t>
    </r>
  </si>
  <si>
    <r>
      <rPr>
        <sz val="10"/>
        <rFont val="Arial"/>
        <family val="2"/>
      </rPr>
      <t>Cam. bascul. 2426/48  6m3 leve</t>
    </r>
  </si>
  <si>
    <r>
      <rPr>
        <sz val="10"/>
        <rFont val="Arial"/>
        <family val="2"/>
      </rPr>
      <t>Cam. bascul. 2426/48  6m3 média</t>
    </r>
  </si>
  <si>
    <r>
      <rPr>
        <sz val="10"/>
        <rFont val="Arial"/>
        <family val="2"/>
      </rPr>
      <t>Cam. bascul. 2426/48  6m3 severa</t>
    </r>
  </si>
  <si>
    <r>
      <rPr>
        <sz val="10"/>
        <rFont val="Arial"/>
        <family val="2"/>
      </rPr>
      <t>Cam. bascul. 2426/48  8m3 média</t>
    </r>
  </si>
  <si>
    <r>
      <rPr>
        <sz val="10"/>
        <rFont val="Arial"/>
        <family val="2"/>
      </rPr>
      <t>Cam. bascul. 2426/48  9m3 média</t>
    </r>
  </si>
  <si>
    <r>
      <rPr>
        <sz val="10"/>
        <rFont val="Arial"/>
        <family val="2"/>
      </rPr>
      <t>Cam. bascul. 2426/48 10m3 média</t>
    </r>
  </si>
  <si>
    <r>
      <rPr>
        <sz val="10"/>
        <rFont val="Arial"/>
        <family val="2"/>
      </rPr>
      <t>Cam. bascul. 2730/36  5m3 média</t>
    </r>
  </si>
  <si>
    <r>
      <rPr>
        <sz val="10"/>
        <rFont val="Arial"/>
        <family val="2"/>
      </rPr>
      <t>Cam. caçamba minério  8m3 severa</t>
    </r>
  </si>
  <si>
    <r>
      <rPr>
        <sz val="10"/>
        <rFont val="Arial"/>
        <family val="2"/>
      </rPr>
      <t>Cam. caçamba minério 10m3 severa</t>
    </r>
  </si>
  <si>
    <r>
      <rPr>
        <sz val="10"/>
        <rFont val="Arial"/>
        <family val="2"/>
      </rPr>
      <t>Cam. chassi VM-330 p/ microrevestimento</t>
    </r>
  </si>
  <si>
    <r>
      <rPr>
        <sz val="10"/>
        <rFont val="Arial"/>
        <family val="2"/>
      </rPr>
      <t>Cam. chassi 1419</t>
    </r>
  </si>
  <si>
    <r>
      <rPr>
        <sz val="10"/>
        <rFont val="Arial"/>
        <family val="2"/>
      </rPr>
      <t>Cam. chassi 17.230</t>
    </r>
  </si>
  <si>
    <r>
      <rPr>
        <sz val="10"/>
        <rFont val="Arial"/>
        <family val="2"/>
      </rPr>
      <t>Cam. chassi 1726 p/ lama asfáltica</t>
    </r>
  </si>
  <si>
    <r>
      <rPr>
        <sz val="10"/>
        <rFont val="Arial"/>
        <family val="2"/>
      </rPr>
      <t>Cam. chassi 2423 p/ carroceria</t>
    </r>
  </si>
  <si>
    <r>
      <rPr>
        <sz val="10"/>
        <rFont val="Arial"/>
        <family val="2"/>
      </rPr>
      <t>Caminhão c/ guindauto</t>
    </r>
  </si>
  <si>
    <r>
      <rPr>
        <sz val="10"/>
        <rFont val="Arial"/>
        <family val="2"/>
      </rPr>
      <t>Caminhão carroceria cabine dupla</t>
    </r>
  </si>
  <si>
    <r>
      <rPr>
        <sz val="10"/>
        <rFont val="Arial"/>
        <family val="2"/>
      </rPr>
      <t>Caminhão carroceria 1419 14 t</t>
    </r>
  </si>
  <si>
    <r>
      <rPr>
        <sz val="10"/>
        <rFont val="Arial"/>
        <family val="2"/>
      </rPr>
      <t>Caminhão carroceria 815/37 6 t</t>
    </r>
  </si>
  <si>
    <r>
      <rPr>
        <sz val="10"/>
        <rFont val="Arial"/>
        <family val="2"/>
      </rPr>
      <t>Caminhão carroceria 816 8,25 t</t>
    </r>
  </si>
  <si>
    <r>
      <rPr>
        <sz val="10"/>
        <rFont val="Arial"/>
        <family val="2"/>
      </rPr>
      <t>Caminhão com guindaste com cesto</t>
    </r>
  </si>
  <si>
    <r>
      <rPr>
        <sz val="10"/>
        <rFont val="Arial"/>
        <family val="2"/>
      </rPr>
      <t>Caminhão comboio abastecedor</t>
    </r>
  </si>
  <si>
    <r>
      <rPr>
        <sz val="10"/>
        <rFont val="Arial"/>
        <family val="2"/>
      </rPr>
      <t>Caminhão irrigador 6000 l</t>
    </r>
  </si>
  <si>
    <r>
      <rPr>
        <sz val="10"/>
        <rFont val="Arial"/>
        <family val="2"/>
      </rPr>
      <t>Caminhão pipa 6000 l</t>
    </r>
  </si>
  <si>
    <r>
      <rPr>
        <sz val="10"/>
        <rFont val="Arial"/>
        <family val="2"/>
      </rPr>
      <t>Caminhão transp. material asfáltico</t>
    </r>
  </si>
  <si>
    <r>
      <rPr>
        <sz val="10"/>
        <rFont val="Arial"/>
        <family val="2"/>
      </rPr>
      <t>Caminhonete cabine dupla 4x4 pot. mín.120 HP( c/motor.)</t>
    </r>
  </si>
  <si>
    <r>
      <rPr>
        <sz val="10"/>
        <rFont val="Arial"/>
        <family val="2"/>
      </rPr>
      <t>Caminhonete cabine dupla 4x4 pot. mín.120 HP( s/motor.)</t>
    </r>
  </si>
  <si>
    <r>
      <rPr>
        <sz val="10"/>
        <rFont val="Arial"/>
        <family val="2"/>
      </rPr>
      <t>Campânula ar comprimido p/ tubulão</t>
    </r>
  </si>
  <si>
    <r>
      <rPr>
        <sz val="10"/>
        <rFont val="Arial"/>
        <family val="2"/>
      </rPr>
      <t>Carreg. frontal pneus L 60-F média</t>
    </r>
  </si>
  <si>
    <r>
      <rPr>
        <sz val="10"/>
        <rFont val="Arial"/>
        <family val="2"/>
      </rPr>
      <t>Carreg. frontal pneus 924-K leve</t>
    </r>
  </si>
  <si>
    <r>
      <rPr>
        <sz val="10"/>
        <rFont val="Arial"/>
        <family val="2"/>
      </rPr>
      <t>Carreg. frontal pneus 924-K média</t>
    </r>
  </si>
  <si>
    <r>
      <rPr>
        <sz val="10"/>
        <rFont val="Arial"/>
        <family val="2"/>
      </rPr>
      <t>Carreg. frontal pneus 924-K severa</t>
    </r>
  </si>
  <si>
    <r>
      <rPr>
        <sz val="10"/>
        <rFont val="Arial"/>
        <family val="2"/>
      </rPr>
      <t>Carreg. frontal pneus 950-H leve</t>
    </r>
  </si>
  <si>
    <r>
      <rPr>
        <sz val="10"/>
        <rFont val="Arial"/>
        <family val="2"/>
      </rPr>
      <t>Carreg. frontal pneus 950-H média</t>
    </r>
  </si>
  <si>
    <r>
      <rPr>
        <sz val="10"/>
        <rFont val="Arial"/>
        <family val="2"/>
      </rPr>
      <t>Carreg. frontal pneus 950-H severa</t>
    </r>
  </si>
  <si>
    <r>
      <rPr>
        <sz val="10"/>
        <rFont val="Arial"/>
        <family val="2"/>
      </rPr>
      <t>Carreta de perfuração</t>
    </r>
  </si>
  <si>
    <r>
      <rPr>
        <sz val="10"/>
        <rFont val="Arial"/>
        <family val="2"/>
      </rPr>
      <t>Carrinho de concretagem 80 l</t>
    </r>
  </si>
  <si>
    <r>
      <rPr>
        <sz val="10"/>
        <rFont val="Arial"/>
        <family val="2"/>
      </rPr>
      <t>Compactador manual solos gasolina</t>
    </r>
  </si>
  <si>
    <r>
      <rPr>
        <sz val="10"/>
        <rFont val="Arial"/>
        <family val="2"/>
      </rPr>
      <t>Compressor de ar 150pcm</t>
    </r>
  </si>
  <si>
    <r>
      <rPr>
        <sz val="10"/>
        <rFont val="Arial"/>
        <family val="2"/>
      </rPr>
      <t>Compressor de ar 189pcm</t>
    </r>
  </si>
  <si>
    <r>
      <rPr>
        <sz val="10"/>
        <rFont val="Arial"/>
        <family val="2"/>
      </rPr>
      <t>Compressor de ar 295pcm</t>
    </r>
  </si>
  <si>
    <r>
      <rPr>
        <sz val="10"/>
        <rFont val="Arial"/>
        <family val="2"/>
      </rPr>
      <t>Compressor de ar 748pcm</t>
    </r>
  </si>
  <si>
    <r>
      <rPr>
        <sz val="10"/>
        <rFont val="Arial"/>
        <family val="2"/>
      </rPr>
      <t>Conj. britagem completo 80 m3/h</t>
    </r>
  </si>
  <si>
    <r>
      <rPr>
        <sz val="10"/>
        <rFont val="Arial"/>
        <family val="2"/>
      </rPr>
      <t>Distr. agregados rebocável 1,3 m3</t>
    </r>
  </si>
  <si>
    <r>
      <rPr>
        <sz val="10"/>
        <rFont val="Arial"/>
        <family val="2"/>
      </rPr>
      <t>Distr. agregados rebocável 9 m³</t>
    </r>
  </si>
  <si>
    <r>
      <rPr>
        <sz val="10"/>
        <rFont val="Arial"/>
        <family val="2"/>
      </rPr>
      <t>Enxada rotativa rebocável</t>
    </r>
  </si>
  <si>
    <r>
      <rPr>
        <sz val="10"/>
        <rFont val="Arial"/>
        <family val="2"/>
      </rPr>
      <t>Equipamento aplicação termoplástico Spray/ Extrusão</t>
    </r>
  </si>
  <si>
    <r>
      <rPr>
        <sz val="10"/>
        <rFont val="Arial"/>
        <family val="2"/>
      </rPr>
      <t>Equipamento demarcação faixa a frio</t>
    </r>
  </si>
  <si>
    <r>
      <rPr>
        <sz val="10"/>
        <rFont val="Arial"/>
        <family val="2"/>
      </rPr>
      <t>Equipamento p/ hidrossemeadura</t>
    </r>
  </si>
  <si>
    <r>
      <rPr>
        <sz val="10"/>
        <rFont val="Arial"/>
        <family val="2"/>
      </rPr>
      <t>Equipamento para lama asfáltica LA-6</t>
    </r>
  </si>
  <si>
    <r>
      <rPr>
        <sz val="10"/>
        <rFont val="Arial"/>
        <family val="2"/>
      </rPr>
      <t>Equipamento p/fusão e aplicação manual de termoplástico</t>
    </r>
  </si>
  <si>
    <r>
      <rPr>
        <sz val="10"/>
        <rFont val="Arial"/>
        <family val="2"/>
      </rPr>
      <t>Escav. hidráulica CX-220C leve</t>
    </r>
  </si>
  <si>
    <r>
      <rPr>
        <sz val="10"/>
        <rFont val="Arial"/>
        <family val="2"/>
      </rPr>
      <t>Escav. hidráulica CX-220C média</t>
    </r>
  </si>
  <si>
    <r>
      <rPr>
        <sz val="10"/>
        <rFont val="Arial"/>
        <family val="2"/>
      </rPr>
      <t>Escav. hidráulica CX-220C severa</t>
    </r>
  </si>
  <si>
    <r>
      <rPr>
        <sz val="10"/>
        <rFont val="Arial"/>
        <family val="2"/>
      </rPr>
      <t>Escav. hidráulica EC-140 leve</t>
    </r>
  </si>
  <si>
    <r>
      <rPr>
        <sz val="10"/>
        <rFont val="Arial"/>
        <family val="2"/>
      </rPr>
      <t>Escav. hidráulica EC-140 média</t>
    </r>
  </si>
  <si>
    <r>
      <rPr>
        <sz val="10"/>
        <rFont val="Arial"/>
        <family val="2"/>
      </rPr>
      <t>Escav. hidráulica EC-140 severa</t>
    </r>
  </si>
  <si>
    <r>
      <rPr>
        <sz val="10"/>
        <rFont val="Arial"/>
        <family val="2"/>
      </rPr>
      <t>Escav. hidráulica F-215 LC leve</t>
    </r>
  </si>
  <si>
    <r>
      <rPr>
        <sz val="10"/>
        <rFont val="Arial"/>
        <family val="2"/>
      </rPr>
      <t>Escav. hidráulica F-215 LC média</t>
    </r>
  </si>
  <si>
    <r>
      <rPr>
        <sz val="10"/>
        <rFont val="Arial"/>
        <family val="2"/>
      </rPr>
      <t>Escav. hidráulica F-215 LC severa</t>
    </r>
  </si>
  <si>
    <r>
      <rPr>
        <sz val="10"/>
        <rFont val="Arial"/>
        <family val="2"/>
      </rPr>
      <t>Escav. hidráulica 320D L leve</t>
    </r>
  </si>
  <si>
    <r>
      <rPr>
        <sz val="10"/>
        <rFont val="Arial"/>
        <family val="2"/>
      </rPr>
      <t>Escav. hidráulica 320D L média</t>
    </r>
  </si>
  <si>
    <r>
      <rPr>
        <sz val="10"/>
        <rFont val="Arial"/>
        <family val="2"/>
      </rPr>
      <t>Escav. hidráulica 320D L severa</t>
    </r>
  </si>
  <si>
    <r>
      <rPr>
        <sz val="10"/>
        <rFont val="Arial"/>
        <family val="2"/>
      </rPr>
      <t>Escav. hidráulica 336D L leve</t>
    </r>
  </si>
  <si>
    <r>
      <rPr>
        <sz val="10"/>
        <rFont val="Arial"/>
        <family val="2"/>
      </rPr>
      <t>Escav. hidráulica 336D L média</t>
    </r>
  </si>
  <si>
    <r>
      <rPr>
        <sz val="10"/>
        <rFont val="Arial"/>
        <family val="2"/>
      </rPr>
      <t>Escav. hidráulica 336D L severa</t>
    </r>
  </si>
  <si>
    <r>
      <rPr>
        <sz val="10"/>
        <rFont val="Arial"/>
        <family val="2"/>
      </rPr>
      <t>Espargidor de asfalto 6000 l</t>
    </r>
  </si>
  <si>
    <r>
      <rPr>
        <sz val="10"/>
        <rFont val="Arial"/>
        <family val="2"/>
      </rPr>
      <t>Espargidor p/asfalto borracha 20 t EHR-700H</t>
    </r>
  </si>
  <si>
    <r>
      <rPr>
        <sz val="10"/>
        <rFont val="Arial"/>
        <family val="2"/>
      </rPr>
      <t>Extrusora para defensa de concreto</t>
    </r>
  </si>
  <si>
    <r>
      <rPr>
        <sz val="10"/>
        <rFont val="Arial"/>
        <family val="2"/>
      </rPr>
      <t>Extrusora para meio fio de concreto</t>
    </r>
  </si>
  <si>
    <r>
      <rPr>
        <sz val="10"/>
        <rFont val="Arial"/>
        <family val="2"/>
      </rPr>
      <t>Forma metálica p/ abrigo</t>
    </r>
  </si>
  <si>
    <r>
      <rPr>
        <sz val="10"/>
        <rFont val="Arial"/>
        <family val="2"/>
      </rPr>
      <t>Fresadora asfalto a frio PM-102</t>
    </r>
  </si>
  <si>
    <r>
      <rPr>
        <sz val="10"/>
        <rFont val="Arial"/>
        <family val="2"/>
      </rPr>
      <t>Fresadora asfalto a frio W-100</t>
    </r>
  </si>
  <si>
    <r>
      <rPr>
        <sz val="10"/>
        <rFont val="Arial"/>
        <family val="2"/>
      </rPr>
      <t>Fresadora asfalto a frio W-200</t>
    </r>
  </si>
  <si>
    <r>
      <rPr>
        <sz val="10"/>
        <rFont val="Arial"/>
        <family val="2"/>
      </rPr>
      <t>Furadeira elétrica de impacto</t>
    </r>
  </si>
  <si>
    <r>
      <rPr>
        <sz val="10"/>
        <rFont val="Arial"/>
        <family val="2"/>
      </rPr>
      <t>Gerador de solda 400 A</t>
    </r>
  </si>
  <si>
    <r>
      <rPr>
        <sz val="10"/>
        <rFont val="Arial"/>
        <family val="2"/>
      </rPr>
      <t>Grade de discos</t>
    </r>
  </si>
  <si>
    <r>
      <rPr>
        <sz val="10"/>
        <rFont val="Arial"/>
        <family val="2"/>
      </rPr>
      <t>Grupo gerador   7 KVA</t>
    </r>
  </si>
  <si>
    <r>
      <rPr>
        <sz val="10"/>
        <rFont val="Arial"/>
        <family val="2"/>
      </rPr>
      <t>Grupo gerador  40 KVA</t>
    </r>
  </si>
  <si>
    <r>
      <rPr>
        <sz val="10"/>
        <rFont val="Arial"/>
        <family val="2"/>
      </rPr>
      <t>Grupo gerador  55 KVA</t>
    </r>
  </si>
  <si>
    <r>
      <rPr>
        <sz val="10"/>
        <rFont val="Arial"/>
        <family val="2"/>
      </rPr>
      <t>Grupo gerador 150 KVA</t>
    </r>
  </si>
  <si>
    <r>
      <rPr>
        <sz val="10"/>
        <rFont val="Arial"/>
        <family val="2"/>
      </rPr>
      <t>Grupo gerador 450 KVA</t>
    </r>
  </si>
  <si>
    <r>
      <rPr>
        <sz val="10"/>
        <rFont val="Arial"/>
        <family val="2"/>
      </rPr>
      <t>Hidrocompressor 3700 lb/3,675 Kw</t>
    </r>
  </si>
  <si>
    <r>
      <rPr>
        <sz val="10"/>
        <rFont val="Arial"/>
        <family val="2"/>
      </rPr>
      <t>Máquina pintura de faixas</t>
    </r>
  </si>
  <si>
    <r>
      <rPr>
        <sz val="10"/>
        <rFont val="Arial"/>
        <family val="2"/>
      </rPr>
      <t>Martelete elétrico TE-A22</t>
    </r>
  </si>
  <si>
    <r>
      <rPr>
        <sz val="10"/>
        <rFont val="Arial"/>
        <family val="2"/>
      </rPr>
      <t>Martelete elétrico TE-70</t>
    </r>
  </si>
  <si>
    <r>
      <rPr>
        <sz val="10"/>
        <rFont val="Arial"/>
        <family val="2"/>
      </rPr>
      <t>Mesa vibrat. completa elétrica</t>
    </r>
  </si>
  <si>
    <r>
      <rPr>
        <sz val="10"/>
        <rFont val="Arial"/>
        <family val="2"/>
      </rPr>
      <t>Microtrator c/ pulverizador 450 l</t>
    </r>
  </si>
  <si>
    <r>
      <rPr>
        <sz val="10"/>
        <rFont val="Arial"/>
        <family val="2"/>
      </rPr>
      <t>Minicarregadeira de pneus S-450 c/vassoura</t>
    </r>
  </si>
  <si>
    <r>
      <rPr>
        <sz val="10"/>
        <rFont val="Arial"/>
        <family val="2"/>
      </rPr>
      <t xml:space="preserve">Minicarregadeira de pneus S-650 c/fresadora asf
</t>
    </r>
    <r>
      <rPr>
        <sz val="10"/>
        <rFont val="Arial"/>
        <family val="2"/>
      </rPr>
      <t>. a frio L&lt;=1,00m c/vassoura</t>
    </r>
  </si>
  <si>
    <r>
      <rPr>
        <sz val="10"/>
        <rFont val="Arial"/>
        <family val="2"/>
      </rPr>
      <t>Minicarregadeira de pneus S-650 c/valetadeira mecânica WS-24</t>
    </r>
  </si>
  <si>
    <r>
      <rPr>
        <sz val="10"/>
        <rFont val="Arial"/>
        <family val="2"/>
      </rPr>
      <t>Motoniveladora c/ escarificador 140-K leve</t>
    </r>
  </si>
  <si>
    <r>
      <rPr>
        <sz val="10"/>
        <rFont val="Arial"/>
        <family val="2"/>
      </rPr>
      <t>Motoniveladora c/ escarificador 140-K média</t>
    </r>
  </si>
  <si>
    <r>
      <rPr>
        <sz val="10"/>
        <rFont val="Arial"/>
        <family val="2"/>
      </rPr>
      <t>Motoniveladora c/ escarificador 140-K severa</t>
    </r>
  </si>
  <si>
    <r>
      <rPr>
        <sz val="10"/>
        <rFont val="Arial"/>
        <family val="2"/>
      </rPr>
      <t>Motoniveladora 120-K leve</t>
    </r>
  </si>
  <si>
    <r>
      <rPr>
        <sz val="10"/>
        <rFont val="Arial"/>
        <family val="2"/>
      </rPr>
      <t>Motoniveladora 120-K média</t>
    </r>
  </si>
  <si>
    <r>
      <rPr>
        <sz val="10"/>
        <rFont val="Arial"/>
        <family val="2"/>
      </rPr>
      <t>Motoniveladora 120-K severa</t>
    </r>
  </si>
  <si>
    <r>
      <rPr>
        <sz val="10"/>
        <rFont val="Arial"/>
        <family val="2"/>
      </rPr>
      <t>Motoniveladora 140-K leve</t>
    </r>
  </si>
  <si>
    <r>
      <rPr>
        <sz val="10"/>
        <rFont val="Arial"/>
        <family val="2"/>
      </rPr>
      <t>Motoniveladora 140-k média</t>
    </r>
  </si>
  <si>
    <r>
      <rPr>
        <sz val="10"/>
        <rFont val="Arial"/>
        <family val="2"/>
      </rPr>
      <t>Motoniveladora 140-k severa</t>
    </r>
  </si>
  <si>
    <r>
      <rPr>
        <sz val="10"/>
        <rFont val="Arial"/>
        <family val="2"/>
      </rPr>
      <t>Motopoda a gasolina</t>
    </r>
  </si>
  <si>
    <r>
      <rPr>
        <sz val="10"/>
        <rFont val="Arial"/>
        <family val="2"/>
      </rPr>
      <t>Motoserra a gasolina</t>
    </r>
  </si>
  <si>
    <r>
      <rPr>
        <sz val="10"/>
        <rFont val="Arial"/>
        <family val="2"/>
      </rPr>
      <t>Perfuratriz manual elétrica</t>
    </r>
  </si>
  <si>
    <r>
      <rPr>
        <sz val="10"/>
        <rFont val="Arial"/>
        <family val="2"/>
      </rPr>
      <t>Perfuratriz manual 18 kg</t>
    </r>
  </si>
  <si>
    <r>
      <rPr>
        <sz val="10"/>
        <rFont val="Arial"/>
        <family val="2"/>
      </rPr>
      <t>Perfuratriz manual 24 kg</t>
    </r>
  </si>
  <si>
    <r>
      <rPr>
        <sz val="10"/>
        <rFont val="Arial"/>
        <family val="2"/>
      </rPr>
      <t>Pick-up gasolina pot. mín. 85 HP(c/motor.)</t>
    </r>
  </si>
  <si>
    <r>
      <rPr>
        <sz val="10"/>
        <rFont val="Arial"/>
        <family val="2"/>
      </rPr>
      <t>Pick-up gasolina pot. mín. 85 HP(s/motor.)</t>
    </r>
  </si>
  <si>
    <r>
      <rPr>
        <sz val="10"/>
        <rFont val="Arial"/>
        <family val="2"/>
      </rPr>
      <t>Prancha p/ carreta (25 t)</t>
    </r>
  </si>
  <si>
    <r>
      <rPr>
        <sz val="10"/>
        <rFont val="Arial"/>
        <family val="2"/>
      </rPr>
      <t>Recicl. a frio WR-240 p/asp.água/emulsão</t>
    </r>
  </si>
  <si>
    <r>
      <rPr>
        <sz val="10"/>
        <rFont val="Arial"/>
        <family val="2"/>
      </rPr>
      <t>Recicl. a frio WR-240 p/espuma de asfalto</t>
    </r>
  </si>
  <si>
    <r>
      <rPr>
        <sz val="10"/>
        <rFont val="Arial"/>
        <family val="2"/>
      </rPr>
      <t>Recicladora a frio MPH-364</t>
    </r>
  </si>
  <si>
    <r>
      <rPr>
        <sz val="10"/>
        <rFont val="Arial"/>
        <family val="2"/>
      </rPr>
      <t>Recicladora a frio RM-300</t>
    </r>
  </si>
  <si>
    <r>
      <rPr>
        <sz val="10"/>
        <rFont val="Arial"/>
        <family val="2"/>
      </rPr>
      <t>Recicladora a frio RM-500</t>
    </r>
  </si>
  <si>
    <r>
      <rPr>
        <sz val="10"/>
        <rFont val="Arial"/>
        <family val="2"/>
      </rPr>
      <t>Régua vibratória treliçada L&lt;=6,00m</t>
    </r>
  </si>
  <si>
    <r>
      <rPr>
        <sz val="10"/>
        <rFont val="Arial"/>
        <family val="2"/>
      </rPr>
      <t>Retroescavadeira 580N leve</t>
    </r>
  </si>
  <si>
    <r>
      <rPr>
        <sz val="10"/>
        <rFont val="Arial"/>
        <family val="2"/>
      </rPr>
      <t>Retroescavadeira 580N média</t>
    </r>
  </si>
  <si>
    <r>
      <rPr>
        <sz val="10"/>
        <rFont val="Arial"/>
        <family val="2"/>
      </rPr>
      <t>Retroescavadeira 580N severa</t>
    </r>
  </si>
  <si>
    <r>
      <rPr>
        <sz val="10"/>
        <rFont val="Arial"/>
        <family val="2"/>
      </rPr>
      <t>Roçadeira costal</t>
    </r>
  </si>
  <si>
    <r>
      <rPr>
        <sz val="10"/>
        <rFont val="Arial"/>
        <family val="2"/>
      </rPr>
      <t>Rolo liso autopropelido VAP-55 P</t>
    </r>
  </si>
  <si>
    <r>
      <rPr>
        <sz val="10"/>
        <rFont val="Arial"/>
        <family val="2"/>
      </rPr>
      <t>Rolo pé de carneiro autopropelido VAP-70 PT</t>
    </r>
  </si>
  <si>
    <r>
      <rPr>
        <sz val="10"/>
        <rFont val="Arial"/>
        <family val="2"/>
      </rPr>
      <t>Rolo pneus autopropelido 21 t</t>
    </r>
  </si>
  <si>
    <r>
      <rPr>
        <sz val="10"/>
        <rFont val="Arial"/>
        <family val="2"/>
      </rPr>
      <t>Rolo pneus autopropelido 22 t</t>
    </r>
  </si>
  <si>
    <r>
      <rPr>
        <sz val="10"/>
        <rFont val="Arial"/>
        <family val="2"/>
      </rPr>
      <t>Rolo pneus autopropelido 27 t</t>
    </r>
  </si>
  <si>
    <r>
      <rPr>
        <sz val="10"/>
        <rFont val="Arial"/>
        <family val="2"/>
      </rPr>
      <t>Rolo tandem CC-900</t>
    </r>
  </si>
  <si>
    <r>
      <rPr>
        <sz val="10"/>
        <rFont val="Arial"/>
        <family val="2"/>
      </rPr>
      <t>Rolo tandem liso autopropelido CC-4200</t>
    </r>
  </si>
  <si>
    <r>
      <rPr>
        <sz val="10"/>
        <rFont val="Arial"/>
        <family val="2"/>
      </rPr>
      <t>Rolo tandem liso autopropelido HD 14VV</t>
    </r>
  </si>
  <si>
    <r>
      <rPr>
        <sz val="10"/>
        <rFont val="Arial"/>
        <family val="2"/>
      </rPr>
      <t>Rolo tandem liso 6-8 t</t>
    </r>
  </si>
  <si>
    <r>
      <rPr>
        <sz val="10"/>
        <rFont val="Arial"/>
        <family val="2"/>
      </rPr>
      <t>Rolo vibratório corrug. autopr. CP-54 B</t>
    </r>
  </si>
  <si>
    <r>
      <rPr>
        <sz val="10"/>
        <rFont val="Arial"/>
        <family val="2"/>
      </rPr>
      <t>Rolo vibratório liso autoprop. CA 150A</t>
    </r>
  </si>
  <si>
    <r>
      <rPr>
        <sz val="10"/>
        <rFont val="Arial"/>
        <family val="2"/>
      </rPr>
      <t>Rolo vibratório liso autoprop. CS-44 B</t>
    </r>
  </si>
  <si>
    <r>
      <rPr>
        <sz val="10"/>
        <rFont val="Arial"/>
        <family val="2"/>
      </rPr>
      <t>Rolo vibratório liso autoprop. CS-54 B</t>
    </r>
  </si>
  <si>
    <r>
      <rPr>
        <sz val="10"/>
        <rFont val="Arial"/>
        <family val="2"/>
      </rPr>
      <t>Rolo vibratório liso autoprop. 3411</t>
    </r>
  </si>
  <si>
    <r>
      <rPr>
        <sz val="10"/>
        <rFont val="Arial"/>
        <family val="2"/>
      </rPr>
      <t>Rompedor manual 28 kg</t>
    </r>
  </si>
  <si>
    <r>
      <rPr>
        <sz val="10"/>
        <rFont val="Arial"/>
        <family val="2"/>
      </rPr>
      <t>Serra circular elétrica</t>
    </r>
  </si>
  <si>
    <r>
      <rPr>
        <sz val="10"/>
        <rFont val="Arial"/>
        <family val="2"/>
      </rPr>
      <t>Serra circular gasolina</t>
    </r>
  </si>
  <si>
    <r>
      <rPr>
        <sz val="10"/>
        <rFont val="Arial"/>
        <family val="2"/>
      </rPr>
      <t>Serra corte concreto/asfalto GS-3</t>
    </r>
  </si>
  <si>
    <r>
      <rPr>
        <sz val="10"/>
        <rFont val="Arial"/>
        <family val="2"/>
      </rPr>
      <t>Serra corte concreto/asfalto M-110</t>
    </r>
  </si>
  <si>
    <r>
      <rPr>
        <sz val="10"/>
        <rFont val="Arial"/>
        <family val="2"/>
      </rPr>
      <t>Serra elétrica corte concreto 4100</t>
    </r>
  </si>
  <si>
    <r>
      <rPr>
        <sz val="10"/>
        <rFont val="Arial"/>
        <family val="2"/>
      </rPr>
      <t>Soprador a gasolina</t>
    </r>
  </si>
  <si>
    <r>
      <rPr>
        <sz val="10"/>
        <rFont val="Arial"/>
        <family val="2"/>
      </rPr>
      <t>Talha guincho manual 3 t</t>
    </r>
  </si>
  <si>
    <r>
      <rPr>
        <sz val="10"/>
        <rFont val="Arial"/>
        <family val="2"/>
      </rPr>
      <t>Tanque água sem bomba 6000 l</t>
    </r>
  </si>
  <si>
    <r>
      <rPr>
        <sz val="10"/>
        <rFont val="Arial"/>
        <family val="2"/>
      </rPr>
      <t>Tanque depósito asfalto borracha 20 t</t>
    </r>
  </si>
  <si>
    <r>
      <rPr>
        <sz val="10"/>
        <rFont val="Arial"/>
        <family val="2"/>
      </rPr>
      <t>Tanque depósito asfalto frio 10000 l</t>
    </r>
  </si>
  <si>
    <r>
      <rPr>
        <sz val="10"/>
        <rFont val="Arial"/>
        <family val="2"/>
      </rPr>
      <t>Tanque depósito asfalto frio 20000 l</t>
    </r>
  </si>
  <si>
    <r>
      <rPr>
        <sz val="10"/>
        <rFont val="Arial"/>
        <family val="2"/>
      </rPr>
      <t>Tanque depósito asfalto isotérmico 25 t</t>
    </r>
  </si>
  <si>
    <r>
      <rPr>
        <sz val="10"/>
        <rFont val="Arial"/>
        <family val="2"/>
      </rPr>
      <t>Trator agrícola  5105 4x4</t>
    </r>
  </si>
  <si>
    <r>
      <rPr>
        <sz val="10"/>
        <rFont val="Arial"/>
        <family val="2"/>
      </rPr>
      <t>Trator agrícola BH-165 4x4</t>
    </r>
  </si>
  <si>
    <r>
      <rPr>
        <sz val="10"/>
        <rFont val="Arial"/>
        <family val="2"/>
      </rPr>
      <t>Trator agrícola c/ roçadeira 150/540</t>
    </r>
  </si>
  <si>
    <r>
      <rPr>
        <sz val="10"/>
        <rFont val="Arial"/>
        <family val="2"/>
      </rPr>
      <t>Trator c/ escarificador D61-EX leve</t>
    </r>
  </si>
  <si>
    <r>
      <rPr>
        <sz val="10"/>
        <rFont val="Arial"/>
        <family val="2"/>
      </rPr>
      <t>Trator c/ escarificador D61-EX média</t>
    </r>
  </si>
  <si>
    <r>
      <rPr>
        <sz val="10"/>
        <rFont val="Arial"/>
        <family val="2"/>
      </rPr>
      <t>Trator c/ escarificador D61-EX severa</t>
    </r>
  </si>
  <si>
    <r>
      <rPr>
        <sz val="10"/>
        <rFont val="Arial"/>
        <family val="2"/>
      </rPr>
      <t>Trator c/ escarificador D8-T leve</t>
    </r>
  </si>
  <si>
    <r>
      <rPr>
        <sz val="10"/>
        <rFont val="Arial"/>
        <family val="2"/>
      </rPr>
      <t>Trator c/ escarificador D8-T média</t>
    </r>
  </si>
  <si>
    <r>
      <rPr>
        <sz val="10"/>
        <rFont val="Arial"/>
        <family val="2"/>
      </rPr>
      <t>Trator c/ escarificador D8-T severa</t>
    </r>
  </si>
  <si>
    <r>
      <rPr>
        <sz val="10"/>
        <rFont val="Arial"/>
        <family val="2"/>
      </rPr>
      <t>Trator lâmina D-150B média</t>
    </r>
  </si>
  <si>
    <r>
      <rPr>
        <sz val="10"/>
        <rFont val="Arial"/>
        <family val="2"/>
      </rPr>
      <t>Trator lâmina D6-K2 leve</t>
    </r>
  </si>
  <si>
    <r>
      <rPr>
        <sz val="10"/>
        <rFont val="Arial"/>
        <family val="2"/>
      </rPr>
      <t>Trator lâmina D6-K2 média</t>
    </r>
  </si>
  <si>
    <r>
      <rPr>
        <sz val="10"/>
        <rFont val="Arial"/>
        <family val="2"/>
      </rPr>
      <t>Trator lâmina D6-K2 severa</t>
    </r>
  </si>
  <si>
    <r>
      <rPr>
        <sz val="10"/>
        <rFont val="Arial"/>
        <family val="2"/>
      </rPr>
      <t>Trator lâmina D6-N leve</t>
    </r>
  </si>
  <si>
    <r>
      <rPr>
        <sz val="10"/>
        <rFont val="Arial"/>
        <family val="2"/>
      </rPr>
      <t>Trator lâmina D6-N média</t>
    </r>
  </si>
  <si>
    <r>
      <rPr>
        <sz val="10"/>
        <rFont val="Arial"/>
        <family val="2"/>
      </rPr>
      <t>Trator lâmina D6-N severa</t>
    </r>
  </si>
  <si>
    <r>
      <rPr>
        <sz val="10"/>
        <rFont val="Arial"/>
        <family val="2"/>
      </rPr>
      <t>Trator lâmina D61-EX leve</t>
    </r>
  </si>
  <si>
    <r>
      <rPr>
        <sz val="10"/>
        <rFont val="Arial"/>
        <family val="2"/>
      </rPr>
      <t>Trator lâmina D61-EX média</t>
    </r>
  </si>
  <si>
    <r>
      <rPr>
        <sz val="10"/>
        <rFont val="Arial"/>
        <family val="2"/>
      </rPr>
      <t>Trator lâmina D61-EX severa</t>
    </r>
  </si>
  <si>
    <r>
      <rPr>
        <sz val="10"/>
        <rFont val="Arial"/>
        <family val="2"/>
      </rPr>
      <t>Trator lâmina D8-T leve</t>
    </r>
  </si>
  <si>
    <r>
      <rPr>
        <sz val="10"/>
        <rFont val="Arial"/>
        <family val="2"/>
      </rPr>
      <t>Trator lâmina D8-T média</t>
    </r>
  </si>
  <si>
    <r>
      <rPr>
        <sz val="10"/>
        <rFont val="Arial"/>
        <family val="2"/>
      </rPr>
      <t>Trator lâmina D8-T severa</t>
    </r>
  </si>
  <si>
    <r>
      <rPr>
        <sz val="10"/>
        <rFont val="Arial"/>
        <family val="2"/>
      </rPr>
      <t>Trator lâmina 7D média</t>
    </r>
  </si>
  <si>
    <r>
      <rPr>
        <sz val="10"/>
        <rFont val="Arial"/>
        <family val="2"/>
      </rPr>
      <t>Usina asfalto gravimétrica 100/140 t/hora</t>
    </r>
  </si>
  <si>
    <r>
      <rPr>
        <sz val="10"/>
        <rFont val="Arial"/>
        <family val="2"/>
      </rPr>
      <t>Usina asfalto móvel contra-fluxo 50/80 t/hora</t>
    </r>
  </si>
  <si>
    <r>
      <rPr>
        <sz val="10"/>
        <rFont val="Arial"/>
        <family val="2"/>
      </rPr>
      <t>Usina asfalto móvel contra-fluxo 80/120 t/hora</t>
    </r>
  </si>
  <si>
    <r>
      <rPr>
        <sz val="10"/>
        <rFont val="Arial"/>
        <family val="2"/>
      </rPr>
      <t>Usina asfalto móvel contra-fluxo 80/120 t/hora asf. borracha/polímero</t>
    </r>
  </si>
  <si>
    <r>
      <rPr>
        <sz val="10"/>
        <rFont val="Arial"/>
        <family val="2"/>
      </rPr>
      <t>Usina misturadora PMF 40/60 t/hora</t>
    </r>
  </si>
  <si>
    <r>
      <rPr>
        <sz val="10"/>
        <rFont val="Arial"/>
        <family val="2"/>
      </rPr>
      <t>Usina p/ microrevestimento asfáltico a frio</t>
    </r>
  </si>
  <si>
    <r>
      <rPr>
        <sz val="10"/>
        <rFont val="Arial"/>
        <family val="2"/>
      </rPr>
      <t>Usina solos brita graduada 200/500 t/hora</t>
    </r>
  </si>
  <si>
    <r>
      <rPr>
        <sz val="10"/>
        <rFont val="Arial"/>
        <family val="2"/>
      </rPr>
      <t>Usina solos c/ dosador cimento 200/500 t/hora</t>
    </r>
  </si>
  <si>
    <r>
      <rPr>
        <sz val="10"/>
        <rFont val="Arial"/>
        <family val="2"/>
      </rPr>
      <t>Vassoura mecânica rebocável</t>
    </r>
  </si>
  <si>
    <r>
      <rPr>
        <sz val="10"/>
        <rFont val="Arial"/>
        <family val="2"/>
      </rPr>
      <t>Veículo furgão 4,30m</t>
    </r>
  </si>
  <si>
    <r>
      <rPr>
        <sz val="10"/>
        <rFont val="Arial"/>
        <family val="2"/>
      </rPr>
      <t>Veículo furgão 7,80m</t>
    </r>
  </si>
  <si>
    <r>
      <rPr>
        <sz val="10"/>
        <rFont val="Arial"/>
        <family val="2"/>
      </rPr>
      <t>Veiculo transporte coletivo 40 passageiros</t>
    </r>
  </si>
  <si>
    <r>
      <rPr>
        <sz val="10"/>
        <rFont val="Arial"/>
        <family val="2"/>
      </rPr>
      <t>Veículo utilitário pot. mín. 60 HP(c/motor.)</t>
    </r>
  </si>
  <si>
    <r>
      <rPr>
        <sz val="10"/>
        <rFont val="Arial"/>
        <family val="2"/>
      </rPr>
      <t>Veículo utilitário pot. min. 60 HP(s/motor.)</t>
    </r>
  </si>
  <si>
    <r>
      <rPr>
        <sz val="10"/>
        <rFont val="Arial"/>
        <family val="2"/>
      </rPr>
      <t>Vibrador imersão elétrico 45mm</t>
    </r>
  </si>
  <si>
    <r>
      <rPr>
        <sz val="10"/>
        <rFont val="Arial"/>
        <family val="2"/>
      </rPr>
      <t>Vibrador imersão gasolina 45mm</t>
    </r>
  </si>
  <si>
    <r>
      <rPr>
        <sz val="10"/>
        <rFont val="Arial"/>
        <family val="2"/>
      </rPr>
      <t>Vibro acabadora esteiras</t>
    </r>
  </si>
  <si>
    <t xml:space="preserve"> </t>
  </si>
  <si>
    <t>Base em material estabilizado (Base - brita graduada - PM)</t>
  </si>
  <si>
    <t>73847/1</t>
  </si>
  <si>
    <t>A_PARTIR_DE_AGOSTO_2017</t>
  </si>
  <si>
    <t>A - ENCARGOS SOCIAIS (MENSALISTA, SEM DESONERAÇÃO)</t>
  </si>
  <si>
    <t>Técnico Pleno (Encarregado de Obra)</t>
  </si>
  <si>
    <t>Aluguel Container/Escrit Incl Inst Elet Lar = 2,20 m (Escritório/Container)</t>
  </si>
  <si>
    <t>código</t>
  </si>
  <si>
    <t>16.692,89</t>
  </si>
  <si>
    <t>3.148,99</t>
  </si>
  <si>
    <t>5.119,50</t>
  </si>
  <si>
    <t>5.086,37</t>
  </si>
  <si>
    <t>Auxiliar de Campo (assistente de engenharia)</t>
  </si>
  <si>
    <t>Auxiliar de Campo (assistente de topografia)</t>
  </si>
  <si>
    <t>1.286,31</t>
  </si>
  <si>
    <t>Base de Brita Graduada - P.M</t>
  </si>
  <si>
    <t>Sub-Base de Brita 4-A - P.I</t>
  </si>
  <si>
    <t>Reforço ou Substituação do sub-leito com moledo - P.N</t>
  </si>
  <si>
    <t>Regularização de Subleito - P.N</t>
  </si>
  <si>
    <t>COTAÇÃO</t>
  </si>
  <si>
    <t>R05</t>
  </si>
  <si>
    <t>Fornec./Assent. tubo de concreto ø0,40m armado PA-2</t>
  </si>
  <si>
    <t>ORÇAMENTO DA OBRA - ITENS FINANCIADOS</t>
  </si>
  <si>
    <t>A.</t>
  </si>
  <si>
    <t>B.</t>
  </si>
  <si>
    <t>ORÇAMENTO DA OBRA - ITENS NÃO FINANCIADOS</t>
  </si>
  <si>
    <t>Demolição do pavimento, escavação de vala e retirada Tubo de Gás</t>
  </si>
  <si>
    <t>C.</t>
  </si>
  <si>
    <t>Fornecimento e instalação de porta foco principal policarbonato em braço projetado, tipo I, incluindo anteparos, suportes, ferragens e módulos em LED SMD com lentes de fresnel na cores: vermelha, amarela e verde</t>
  </si>
  <si>
    <t>Fornecimento e instalação de porta foco de conversão policarbonato em coluna cônica, tipo I, incluindo suportes, ferragens e módulos em LED SMD com lentes de fresnel nas cores: vermelha, amarela e verde</t>
  </si>
  <si>
    <t>Fornecimento e instalação de porta foco repetidor policarbonato em coluna cônica, tipo R, incluindo suportes, ferragens e módulos em LED SMD com lentes de fresnel nas cores: vermelha, amarela e verde</t>
  </si>
  <si>
    <t>Fornecimento e instalação de porta foco pedestre policarbonato em coluna cônica, incluindo suportes, ferragens e módulos em LED SMD com lentes de fresnel nas cores: vermelha e verde</t>
  </si>
  <si>
    <t>Fornecimento e instalação de botoeiras inteligentes para acionamento de porta foco de pedestres</t>
  </si>
  <si>
    <t>Fornecimento e instalação de controlador de tráfego de 8 fases, com 2 placas detectoras e 2 módulos de priorização para transporte coletivo, módulos de comunicação GSM/GPRS/Ethernete, compatível com sistema SIMM COMEC e controladores e central de São José dos Pinhais. Os custos de comunicação entre controlador e central deverá ser suportado pelo período de 12 meses da instalação sem demais ônus a contratata.</t>
  </si>
  <si>
    <t>Fornecimento e instalação de caixa de passagem modular, em concreto armado, 40 x 40 x 40, com tampa em concreto armado.</t>
  </si>
  <si>
    <t>Fornecimento e instalação de cabo flexível -  2,5 mm², com isolamento 1KVA para implantação de laço indutivo (incluso serviço de confecção de laço indutivo e demais materiais necessários)</t>
  </si>
  <si>
    <t>Fornecimento  e instalação de conjunto de cabos para botoeira inteligente: cabo flexível tipo PP  4 x 1 mm² (para alimentação e contato das botoeiras inteligentes) e cabo 3 pares x 0,33mm² (22AWG) blindado (para ligação de rede de dados 485)</t>
  </si>
  <si>
    <t>Fornecimento  e instalação de cabo flexível -  4 x 1,5 mm², com isolamento 750V, PP, conforme NBR 13.249 para porta focos principal, repetidor e de conversão</t>
  </si>
  <si>
    <t>Execução de travessia subterrânea pelo metodo de cravação sob asfalto, com 1 eletroduto flexível fabricado em poliuretano de alta densidade (PEAD) na cor preta e com diâmetro de 100mm, incluindo destinação do material retirado.</t>
  </si>
  <si>
    <t>ORÇAMENTO DO PROJETO "AS BUILT" (SEM DESONERAÇÃO) -</t>
  </si>
  <si>
    <t>BDI (FORNECIMENTO E INSTALAÇÃO):</t>
  </si>
  <si>
    <t>6.1.1</t>
  </si>
  <si>
    <t>6.1.2</t>
  </si>
  <si>
    <t>6.1.3</t>
  </si>
  <si>
    <t>6.1.4</t>
  </si>
  <si>
    <t>6.1.5</t>
  </si>
  <si>
    <t>6.1.6</t>
  </si>
  <si>
    <t>6.1.7</t>
  </si>
  <si>
    <t>6.1.8</t>
  </si>
  <si>
    <t>6.1.9</t>
  </si>
  <si>
    <t>6.1.10</t>
  </si>
  <si>
    <t>6.1.11</t>
  </si>
  <si>
    <t>6.1.12</t>
  </si>
  <si>
    <t>6.1.13</t>
  </si>
  <si>
    <t>6.1.14</t>
  </si>
  <si>
    <t>6.1.15</t>
  </si>
  <si>
    <t>6.1.16</t>
  </si>
  <si>
    <t>6.1.17</t>
  </si>
  <si>
    <t>6.1.18</t>
  </si>
  <si>
    <t>6.1.19</t>
  </si>
  <si>
    <t>6.1.20</t>
  </si>
  <si>
    <t>6.1.21</t>
  </si>
  <si>
    <t>6.1.22</t>
  </si>
  <si>
    <t>6.1.23</t>
  </si>
  <si>
    <t>6.1.24</t>
  </si>
  <si>
    <t>6.1.25</t>
  </si>
  <si>
    <t>6.1.26</t>
  </si>
  <si>
    <t>6.1.27</t>
  </si>
  <si>
    <t>6.1.28</t>
  </si>
  <si>
    <t>6.1.29</t>
  </si>
  <si>
    <t>CRUZAMENTO AV. DAS AMÉRICAS X RUA PADRE JOÃO DA VEIGA COUTINHO</t>
  </si>
  <si>
    <t>6.2.1</t>
  </si>
  <si>
    <t>6.2.2</t>
  </si>
  <si>
    <t>6.2.3</t>
  </si>
  <si>
    <t>6.2.4</t>
  </si>
  <si>
    <t>6.2.5</t>
  </si>
  <si>
    <t>6.2.6</t>
  </si>
  <si>
    <t>6.2.7</t>
  </si>
  <si>
    <t>6.2.8</t>
  </si>
  <si>
    <t>6.2.9</t>
  </si>
  <si>
    <t>6.2.10</t>
  </si>
  <si>
    <t>6.2.11</t>
  </si>
  <si>
    <t>6.2.12</t>
  </si>
  <si>
    <t>6.2.13</t>
  </si>
  <si>
    <t>6.2.14</t>
  </si>
  <si>
    <t>6.2.15</t>
  </si>
  <si>
    <t>6.2.16</t>
  </si>
  <si>
    <t>6.2.17</t>
  </si>
  <si>
    <t>6.2.18</t>
  </si>
  <si>
    <t>6.2.19</t>
  </si>
  <si>
    <t>6.2.20</t>
  </si>
  <si>
    <t>6.2.21</t>
  </si>
  <si>
    <t>6.2.22</t>
  </si>
  <si>
    <t>6.2.23</t>
  </si>
  <si>
    <t>6.2.24</t>
  </si>
  <si>
    <t>6.2.25</t>
  </si>
  <si>
    <t>6.2.26</t>
  </si>
  <si>
    <t>CRUZAMENTO AV. DAS AMÉRICAS X RUA LILIAN V. DE ARAÚJO X RUA ZACARIAS A. PEREIRA</t>
  </si>
  <si>
    <t>6.3.1</t>
  </si>
  <si>
    <t>6.3.2</t>
  </si>
  <si>
    <t>6.3.3</t>
  </si>
  <si>
    <t>6.3.4</t>
  </si>
  <si>
    <t>6.3.5</t>
  </si>
  <si>
    <t>6.3.6</t>
  </si>
  <si>
    <t>6.3.7</t>
  </si>
  <si>
    <t>6.3.8</t>
  </si>
  <si>
    <t>6.3.9</t>
  </si>
  <si>
    <t>6.3.10</t>
  </si>
  <si>
    <t>6.3.11</t>
  </si>
  <si>
    <t>6.3.12</t>
  </si>
  <si>
    <t>6.3.13</t>
  </si>
  <si>
    <t>6.3.14</t>
  </si>
  <si>
    <t>6.3.15</t>
  </si>
  <si>
    <t>6.3.16</t>
  </si>
  <si>
    <t>6.3.17</t>
  </si>
  <si>
    <t>6.3.18</t>
  </si>
  <si>
    <t>6.3.19</t>
  </si>
  <si>
    <t>6.3.20</t>
  </si>
  <si>
    <t>6.3.21</t>
  </si>
  <si>
    <t>6.3.22</t>
  </si>
  <si>
    <t>6.3.23</t>
  </si>
  <si>
    <t>6.3.24</t>
  </si>
  <si>
    <t>6.3.25</t>
  </si>
  <si>
    <t>6.3.26</t>
  </si>
  <si>
    <t>6.3.27</t>
  </si>
  <si>
    <t>6.3.28</t>
  </si>
  <si>
    <t>CRUZAMENTO AV. DAS AMÉRICAS X RUA PEDRO M. FOLLADOR X RUA LORIVAL B. BERTI</t>
  </si>
  <si>
    <t>6.4.1</t>
  </si>
  <si>
    <t>6.4.2</t>
  </si>
  <si>
    <t>6.4.3</t>
  </si>
  <si>
    <t>6.4.4</t>
  </si>
  <si>
    <t>6.4.5</t>
  </si>
  <si>
    <t>6.4.6</t>
  </si>
  <si>
    <t>6.4.7</t>
  </si>
  <si>
    <t>6.4.8</t>
  </si>
  <si>
    <t>6.4.9</t>
  </si>
  <si>
    <t>6.4.10</t>
  </si>
  <si>
    <t>6.4.11</t>
  </si>
  <si>
    <t>6.4.12</t>
  </si>
  <si>
    <t>6.4.13</t>
  </si>
  <si>
    <t>6.4.14</t>
  </si>
  <si>
    <t>6.4.15</t>
  </si>
  <si>
    <t>6.4.16</t>
  </si>
  <si>
    <t>6.4.17</t>
  </si>
  <si>
    <t>6.4.18</t>
  </si>
  <si>
    <t>6.4.19</t>
  </si>
  <si>
    <t>6.4.20</t>
  </si>
  <si>
    <t>6.4.21</t>
  </si>
  <si>
    <t>6.4.22</t>
  </si>
  <si>
    <t>6.4.23</t>
  </si>
  <si>
    <t>6.4.24</t>
  </si>
  <si>
    <t>6.4.25</t>
  </si>
  <si>
    <t>6.4.26</t>
  </si>
  <si>
    <t>6.4.27</t>
  </si>
  <si>
    <t>CRUZAMENTO AV. DAS AMÉRICAS X RUA DR. MANOEL RIBEIRO DE CAMPOS</t>
  </si>
  <si>
    <t>6.5.1</t>
  </si>
  <si>
    <t>6.5.2</t>
  </si>
  <si>
    <t>6.5.3</t>
  </si>
  <si>
    <t>6.5.4</t>
  </si>
  <si>
    <t>6.5.5</t>
  </si>
  <si>
    <t>6.5.6</t>
  </si>
  <si>
    <t>6.5.7</t>
  </si>
  <si>
    <t>6.5.8</t>
  </si>
  <si>
    <t>6.5.9</t>
  </si>
  <si>
    <t>6.5.10</t>
  </si>
  <si>
    <t>6.5.11</t>
  </si>
  <si>
    <t>6.5.12</t>
  </si>
  <si>
    <t>6.5.13</t>
  </si>
  <si>
    <t>6.5.14</t>
  </si>
  <si>
    <t>6.5.15</t>
  </si>
  <si>
    <t>6.5.16</t>
  </si>
  <si>
    <t>6.5.17</t>
  </si>
  <si>
    <t>6.5.18</t>
  </si>
  <si>
    <t>6.5.19</t>
  </si>
  <si>
    <t>6.5.20</t>
  </si>
  <si>
    <t>6.5.21</t>
  </si>
  <si>
    <t>6.5.22</t>
  </si>
  <si>
    <t>6.5.23</t>
  </si>
  <si>
    <t>6.5.24</t>
  </si>
  <si>
    <t>CRUZAMENTO AV. DAS AMÉRICAS X AV. RUI BARBOSA</t>
  </si>
  <si>
    <t>6.6.1</t>
  </si>
  <si>
    <t>6.6.2</t>
  </si>
  <si>
    <t>6.6.3</t>
  </si>
  <si>
    <t>6.6.4</t>
  </si>
  <si>
    <t>6.6.5</t>
  </si>
  <si>
    <t>6.6.6</t>
  </si>
  <si>
    <t>6.6.7</t>
  </si>
  <si>
    <t>6.6.8</t>
  </si>
  <si>
    <t>6.6.9</t>
  </si>
  <si>
    <t>6.6.10</t>
  </si>
  <si>
    <t>6.6.11</t>
  </si>
  <si>
    <t>6.6.12</t>
  </si>
  <si>
    <t>6.6.13</t>
  </si>
  <si>
    <t>6.6.14</t>
  </si>
  <si>
    <t>6.6.15</t>
  </si>
  <si>
    <t>6.6.16</t>
  </si>
  <si>
    <t>6.6.17</t>
  </si>
  <si>
    <t>6.6.18</t>
  </si>
  <si>
    <t>6.6.19</t>
  </si>
  <si>
    <t>6.6.20</t>
  </si>
  <si>
    <t>6.6.21</t>
  </si>
  <si>
    <t>6.6.22</t>
  </si>
  <si>
    <t>6.6.23</t>
  </si>
  <si>
    <t>6.6.24</t>
  </si>
  <si>
    <t>CRUZAMENTO AV. DAS AMÉRICAS X RUA UNIÃO DA VITÓRIA</t>
  </si>
  <si>
    <t>CICLOVIA (ADEQUAÇÕES)</t>
  </si>
  <si>
    <t>20%/30%</t>
  </si>
  <si>
    <t>4.3</t>
  </si>
  <si>
    <t>4.3.1</t>
  </si>
  <si>
    <t>Fornecimento e instalação de Gradil 1/2'' de ferro redondo  (c/ fixação/fundação)</t>
  </si>
  <si>
    <t>4.3.3</t>
  </si>
  <si>
    <t>GRADIL E GUARDA-CORPO</t>
  </si>
  <si>
    <t>9.11</t>
  </si>
  <si>
    <t>Placa de Obra</t>
  </si>
  <si>
    <t>74209/1</t>
  </si>
  <si>
    <t>Auxiliar de Escritorio</t>
  </si>
  <si>
    <t>11.6</t>
  </si>
  <si>
    <t>Auxiliar de Campo (Apontador)</t>
  </si>
  <si>
    <t>2.1.1</t>
  </si>
  <si>
    <t>2.1.2</t>
  </si>
  <si>
    <t>2.1.3</t>
  </si>
  <si>
    <t>2.1.4</t>
  </si>
  <si>
    <t>2.2.1</t>
  </si>
  <si>
    <t>2.2.2</t>
  </si>
  <si>
    <t>2.2.3</t>
  </si>
  <si>
    <t>2.2.4</t>
  </si>
  <si>
    <t>2.2.5</t>
  </si>
  <si>
    <t>2.2.6</t>
  </si>
  <si>
    <t>2.2.7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</si>
  <si>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</si>
  <si>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</si>
  <si>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</si>
  <si>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</si>
  <si>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</si>
  <si>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</si>
  <si>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</si>
  <si>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</si>
  <si>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</si>
  <si>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2.3.10</t>
  </si>
  <si>
    <t>3.1.2</t>
  </si>
  <si>
    <t>3.3.1</t>
  </si>
  <si>
    <t>3.4.1</t>
  </si>
  <si>
    <t>3.5.1</t>
  </si>
  <si>
    <t>3.6.1</t>
  </si>
  <si>
    <t>5.2.8</t>
  </si>
  <si>
    <t>4.2.6</t>
  </si>
  <si>
    <t>4.2.7</t>
  </si>
  <si>
    <t>ABNT NBR 9050:2015</t>
  </si>
  <si>
    <t>Fornecimento e instalação de braço de projetado (L=5,00m) em coluna cônica (h=6,00m)</t>
  </si>
  <si>
    <t>CICLOVIA (IMPLANTAR)</t>
  </si>
  <si>
    <t>Adequaçaõ e aprovação do projeto de Iluminação/RDU  junto à COPEL</t>
  </si>
  <si>
    <t>2.3.11</t>
  </si>
  <si>
    <t>ABNT NBR 9050:2018</t>
  </si>
  <si>
    <t>ABNT NBR 9050:2019</t>
  </si>
  <si>
    <t>ABNT NBR 9050:2020</t>
  </si>
  <si>
    <t>2.3.14</t>
  </si>
  <si>
    <t>2.3.15</t>
  </si>
  <si>
    <t>2.3.16</t>
  </si>
  <si>
    <t>2.3.17</t>
  </si>
  <si>
    <t>Implantação de rampa de Acessibilidade Esquina- Est 15 -  com Sinalização Tátil conforme projeto</t>
  </si>
  <si>
    <t>Implantação de rampa de Acessibilidade Esquina- Est 26 -  com Sinalização Tátil conforme projeto</t>
  </si>
  <si>
    <t>Implantação de rampa de Acessibilidade Esquina- Est 27 -   com Sinalização Tátil conforme projeto</t>
  </si>
  <si>
    <t>ABNT NBR 9050:2021</t>
  </si>
  <si>
    <t>2.3.18</t>
  </si>
  <si>
    <t>ABNT NBR 9050:2022</t>
  </si>
  <si>
    <t>ORÇAMENTO DO PROJETO "AS BUILT" (SEM DESONERAÇÃO) - NÃO FINANCIADO</t>
  </si>
  <si>
    <t>4.3.4</t>
  </si>
  <si>
    <t xml:space="preserve">Implantação de rampa de Acessibilidade Esquina- Est. 215 LE -   conforme projeto </t>
  </si>
  <si>
    <t xml:space="preserve">Implantação de rampa de Acessibilidade Esquina- Est. 215 LD -  conforme projeto </t>
  </si>
  <si>
    <t>2.1.5</t>
  </si>
  <si>
    <t>2.1.6</t>
  </si>
  <si>
    <t>2.1.7</t>
  </si>
  <si>
    <t>2.3.19</t>
  </si>
  <si>
    <t>2.3.20</t>
  </si>
  <si>
    <t>2.3.21</t>
  </si>
  <si>
    <t>2.3.22</t>
  </si>
  <si>
    <t>2.3.23</t>
  </si>
  <si>
    <t>2.3.24</t>
  </si>
  <si>
    <t>2.3.25</t>
  </si>
  <si>
    <t>2.3.26</t>
  </si>
  <si>
    <t>2.3.27</t>
  </si>
  <si>
    <t>Rampa de acessibilidade Passeio Estreito Est. 40 LD - CZ</t>
  </si>
  <si>
    <t>Rampa de acessibilidade Passeio Estreito Est. 41 LE - CZ</t>
  </si>
  <si>
    <t>Rampa de acessibilidade Passeio Estreito Est. 49</t>
  </si>
  <si>
    <t>Rampa de acessibilidade Passeio Estreito Est. 40 LE - AM</t>
  </si>
  <si>
    <t>Rampa de acessibilidade Passeio Estreito Est. 104</t>
  </si>
  <si>
    <t>Rampa de acessibilidade Passeio Estreito Est. 107</t>
  </si>
  <si>
    <t>Rampa de acessibilidade Passeio Estreito Est. 109 LD</t>
  </si>
  <si>
    <t>Rampa de acessibilidade Passeio Estreito Est. 109 LE</t>
  </si>
  <si>
    <t>Rampa de acessibilidade Passeio Estreito Est. 111 LD</t>
  </si>
  <si>
    <t xml:space="preserve">Implantação de Rampa de acessibilidade com 3 Lajotas Táteis de alerta (Convenvional) </t>
  </si>
  <si>
    <t>ABNT NBR 9050:2023</t>
  </si>
  <si>
    <t>ABNT NBR 9050:2024</t>
  </si>
  <si>
    <t>ABNT NBR 9050:2025</t>
  </si>
  <si>
    <t>ABNT NBR 9050:2026</t>
  </si>
  <si>
    <t>ABNT NBR 9050:2027</t>
  </si>
  <si>
    <t>ABNT NBR 9050:2028</t>
  </si>
  <si>
    <t>ABNT NBR 9050:2029</t>
  </si>
  <si>
    <t>ABNT NBR 9050:2030</t>
  </si>
  <si>
    <t>ABNT NBR 9050:2031</t>
  </si>
  <si>
    <t>R04</t>
  </si>
  <si>
    <t xml:space="preserve">Fornecimento e Assentamento de Guarda-Corpo em Bloco de Concreto (incluso estrutura e fundação) </t>
  </si>
  <si>
    <t>Corrimão  em tubo Aço Galvanizado 3/4" C/ Bracadeira (x2)</t>
  </si>
  <si>
    <t>RELOCAÇÃO DE  INTERFERÊNCIAS</t>
  </si>
  <si>
    <t>Demolição mecânica de pavimento (esquinas e entradas de carro - retrabalho)</t>
  </si>
  <si>
    <t>Demolição mecânica de pavimento (p/ implantação dos pavers)</t>
  </si>
  <si>
    <t>4.3.5</t>
  </si>
  <si>
    <t>Implantação de piso em concreto - RAMPA (est. 41)  (incluso sinalização tátil)</t>
  </si>
  <si>
    <t>Revestimento com paralelepípedos</t>
  </si>
  <si>
    <t xml:space="preserve">Carga e Transporte de materiais - DMT 10.001 a 15.000m  </t>
  </si>
  <si>
    <t>Unitário Acum</t>
  </si>
  <si>
    <t>% item</t>
  </si>
  <si>
    <t>% Acum</t>
  </si>
  <si>
    <t>Pintura de faixa - tinta base acrílica emulsionada em água - espessura de 0,5 mm</t>
  </si>
  <si>
    <t>Pintura de setas e zebrados - tinta base acrílica emulsionada em água - espessura de 0,5 mm</t>
  </si>
  <si>
    <t>Fornecimento e instalação de Gradil 1/2'' de ferro redondo  (c/ fixação/fundação), incluso pintura</t>
  </si>
  <si>
    <t>Auxiliar de Campo ( 2 Apontadores)</t>
  </si>
  <si>
    <t>Corrimão  em tubo Aço Galvanizado 3/4" C/ Bracadeira</t>
  </si>
  <si>
    <r>
      <t xml:space="preserve">Fornecimento e instalação de braço de projetado (L=5,00m) e de coluna cônica (h=6,00m) </t>
    </r>
    <r>
      <rPr>
        <sz val="10"/>
        <color rgb="FFFF0000"/>
        <rFont val="Calibri"/>
        <family val="2"/>
        <scheme val="minor"/>
      </rPr>
      <t xml:space="preserve"> </t>
    </r>
  </si>
  <si>
    <t xml:space="preserve">Pintura de faixa - tinta base acrílica emulsionada em água - espessura de 0,5 mm - BRANCA - por aspersão </t>
  </si>
  <si>
    <t xml:space="preserve">Pintura de faixa - tinta base acrílica emulsionada em água - espessura de 0,5 mm - AMARELA - por aspersão </t>
  </si>
  <si>
    <t xml:space="preserve">Pintura de setas e zebrados - tinta base acrílica emulsionada em água - espessura de 0,5 mm - BRANCA - por extrusão </t>
  </si>
  <si>
    <t xml:space="preserve">Pintura de setas e zebrados - tinta base acrílica emulsionada em água - espessura de 0,5 mm - AMARELA - por extrusão </t>
  </si>
  <si>
    <t>PMS.J. PINHAIS</t>
  </si>
  <si>
    <r>
      <t xml:space="preserve">Binder </t>
    </r>
    <r>
      <rPr>
        <b/>
        <sz val="10"/>
        <rFont val="Calibri"/>
        <family val="2"/>
        <scheme val="minor"/>
      </rPr>
      <t>inclusive</t>
    </r>
    <r>
      <rPr>
        <sz val="10"/>
        <rFont val="Calibri"/>
        <family val="2"/>
        <scheme val="minor"/>
      </rPr>
      <t xml:space="preserve"> fornecimento do CAP (até 10.000 t)</t>
    </r>
  </si>
  <si>
    <r>
      <t xml:space="preserve">Imprimação impermeab. </t>
    </r>
    <r>
      <rPr>
        <b/>
        <sz val="10"/>
        <rFont val="Calibri"/>
        <family val="2"/>
        <scheme val="minor"/>
      </rPr>
      <t>inclusive</t>
    </r>
    <r>
      <rPr>
        <sz val="10"/>
        <rFont val="Calibri"/>
        <family val="2"/>
        <scheme val="minor"/>
      </rPr>
      <t xml:space="preserve"> fornec. do CM</t>
    </r>
  </si>
  <si>
    <r>
      <t xml:space="preserve">Pintura de ligação </t>
    </r>
    <r>
      <rPr>
        <b/>
        <sz val="10"/>
        <rFont val="Calibri"/>
        <family val="2"/>
        <scheme val="minor"/>
      </rPr>
      <t>inclusive</t>
    </r>
    <r>
      <rPr>
        <sz val="10"/>
        <rFont val="Calibri"/>
        <family val="2"/>
        <scheme val="minor"/>
      </rPr>
      <t xml:space="preserve"> fornec. da emulsão</t>
    </r>
  </si>
  <si>
    <r>
      <t>C.B.U.Q. c/asf.modificado por borracha</t>
    </r>
    <r>
      <rPr>
        <b/>
        <sz val="10"/>
        <rFont val="Calibri"/>
        <family val="2"/>
        <scheme val="minor"/>
      </rPr>
      <t xml:space="preserve"> incl</t>
    </r>
    <r>
      <rPr>
        <sz val="10"/>
        <rFont val="Calibri"/>
        <family val="2"/>
        <scheme val="minor"/>
      </rPr>
      <t>. fornec. Asfalto</t>
    </r>
  </si>
  <si>
    <r>
      <t xml:space="preserve">Imprimação impermeab. </t>
    </r>
    <r>
      <rPr>
        <b/>
        <sz val="10"/>
        <rFont val="Calibri"/>
        <family val="2"/>
        <scheme val="minor"/>
      </rPr>
      <t>in</t>
    </r>
    <r>
      <rPr>
        <sz val="10"/>
        <rFont val="Calibri"/>
        <family val="2"/>
        <scheme val="minor"/>
      </rPr>
      <t>clusive fornec. do CM</t>
    </r>
  </si>
  <si>
    <r>
      <t xml:space="preserve">C.B.U.Q. c/asf.modificado por borracha </t>
    </r>
    <r>
      <rPr>
        <b/>
        <sz val="10"/>
        <rFont val="Calibri"/>
        <family val="2"/>
        <scheme val="minor"/>
      </rPr>
      <t>inc</t>
    </r>
    <r>
      <rPr>
        <sz val="10"/>
        <rFont val="Calibri"/>
        <family val="2"/>
        <scheme val="minor"/>
      </rPr>
      <t>l. fornec. Asfalto</t>
    </r>
  </si>
  <si>
    <t>RECOMPOSIÇÃO DE PAVIMENTO (Retirada de Tubulação de Gás)</t>
  </si>
  <si>
    <t>2.3.28</t>
  </si>
  <si>
    <t xml:space="preserve">Fornecimento e assentamento de piso tátil 40x40 (inclusive rejuntamento e retirada de piso existente) </t>
  </si>
  <si>
    <t>Pintura de ligação inclusive fornec. da emulsão</t>
  </si>
  <si>
    <t>Imprimação impermeab. inclusive fornec. do CM</t>
  </si>
  <si>
    <t>Binder inclusive fornecimento do CAP (até 10.000 t)</t>
  </si>
  <si>
    <t>C.B.U.Q. c/asf.modificado por borracha incl. fornec. Asfalto</t>
  </si>
  <si>
    <t>SINALIZAÇÃO TÁTIL PARA PARADA DE ÔNIBUS</t>
  </si>
  <si>
    <t>MÊS 01</t>
  </si>
  <si>
    <t>MÊS 02</t>
  </si>
  <si>
    <t>MÊS 03</t>
  </si>
  <si>
    <t>MÊS 04</t>
  </si>
  <si>
    <t>MÊS 05</t>
  </si>
  <si>
    <t>MÊS 06</t>
  </si>
  <si>
    <t>Preço Proposto (R$)</t>
  </si>
  <si>
    <t>ORÇAMENTO DO PROJETO</t>
  </si>
  <si>
    <t>OBRA:</t>
  </si>
  <si>
    <t>CORREDOR MARECHAL FLORIANO PEIXOTO (Requalificação Av. das Ámericas)</t>
  </si>
  <si>
    <t>MUNICÍPIO:</t>
  </si>
  <si>
    <t>LICITAÇÃO:</t>
  </si>
  <si>
    <t>DESCONTO PROPOSTO:</t>
  </si>
  <si>
    <t>São José dos Pinhais / PR</t>
  </si>
  <si>
    <t>RAZÃO SOCIAL:</t>
  </si>
  <si>
    <t>DATA:</t>
  </si>
  <si>
    <t>CNPJ/MF:</t>
  </si>
  <si>
    <t>EMAIL:</t>
  </si>
  <si>
    <t>ENDEREÇO:</t>
  </si>
  <si>
    <t>NOME DO RESPONSÁVEL LEGAL PELA EMPRESA (LICITAÇÃO)
RG E CPF (NÚMEROS)</t>
  </si>
  <si>
    <t>R$ X.xxx.xxx,XX ( VALOR POR EXTENSO )</t>
  </si>
  <si>
    <t>(Desconto médio da Proposta)</t>
  </si>
  <si>
    <t>EMPRESA:</t>
  </si>
  <si>
    <t>PREÇO PROPOSTO</t>
  </si>
  <si>
    <t>NOME DO RESPONSÁVEL LEGAL PELA EMPRESA (LICITAÇÃO) RG E CPF (NÚMEROS)</t>
  </si>
  <si>
    <r>
      <rPr>
        <b/>
        <sz val="9"/>
        <color rgb="FFFF0000"/>
        <rFont val="Calibri"/>
        <family val="2"/>
        <scheme val="minor"/>
      </rPr>
      <t xml:space="preserve">( MODELO)  </t>
    </r>
    <r>
      <rPr>
        <b/>
        <sz val="9"/>
        <rFont val="Calibri"/>
        <family val="2"/>
        <scheme val="minor"/>
      </rPr>
      <t>PROPOSTA DE PREÇO - Itens  Não Financiados</t>
    </r>
  </si>
  <si>
    <r>
      <rPr>
        <b/>
        <sz val="9"/>
        <color rgb="FFFF0000"/>
        <rFont val="Calibri"/>
        <family val="2"/>
        <scheme val="minor"/>
      </rPr>
      <t>( MODELO)</t>
    </r>
    <r>
      <rPr>
        <b/>
        <sz val="9"/>
        <rFont val="Calibri"/>
        <family val="2"/>
        <scheme val="minor"/>
      </rPr>
      <t xml:space="preserve"> - PROPOSTA DE PREÇO - itens Financiados</t>
    </r>
  </si>
  <si>
    <r>
      <rPr>
        <b/>
        <sz val="10"/>
        <color rgb="FFFF0000"/>
        <rFont val="Calibri"/>
        <family val="2"/>
        <scheme val="minor"/>
      </rPr>
      <t xml:space="preserve">( MODELO) </t>
    </r>
    <r>
      <rPr>
        <b/>
        <sz val="10"/>
        <rFont val="Calibri"/>
        <family val="2"/>
        <scheme val="minor"/>
      </rPr>
      <t xml:space="preserve"> Resumo-Proposta de preço</t>
    </r>
  </si>
  <si>
    <r>
      <rPr>
        <b/>
        <sz val="10"/>
        <color rgb="FFFF0000"/>
        <rFont val="Calibri"/>
        <family val="2"/>
        <scheme val="minor"/>
      </rPr>
      <t>( MODELO)</t>
    </r>
    <r>
      <rPr>
        <b/>
        <sz val="10"/>
        <rFont val="Calibri"/>
        <family val="2"/>
        <scheme val="minor"/>
      </rPr>
      <t xml:space="preserve"> CRONOGRAMA</t>
    </r>
  </si>
  <si>
    <t>Concorrência Pública 01/2018 - COMEC</t>
  </si>
  <si>
    <t>(PREÇO PROPOSTO)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</si>
</sst>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&quot;Cr$&quot;* #,##0_);_(&quot;Cr$&quot;* \(#,##0\);_(&quot;Cr$&quot;* &quot;-&quot;_);_(@_)"/>
    <numFmt numFmtId="167" formatCode="0.00%;\-0.00%;&quot;-&quot;;@"/>
    <numFmt numFmtId="168" formatCode="_-* #,##0.00_-;_-* \-#,##0.00_-;_-* &quot;-&quot;??_-;_-@_-"/>
    <numFmt numFmtId="169" formatCode="&quot;R$&quot;\ #,##0.00"/>
    <numFmt numFmtId="170" formatCode="_-* #,##0.000_-;\-* #,##0.000_-;_-* &quot;-&quot;??_-;_-@_-"/>
    <numFmt numFmtId="171" formatCode="_-* #,##0.0000_-;\-* #,##0.0000_-;_-* &quot;-&quot;??_-;_-@_-"/>
    <numFmt numFmtId="172" formatCode="#,##0.0000;[Red]\-#,##0.0000"/>
    <numFmt numFmtId="173" formatCode="_-* #,##0.0_-;\-* #,##0.0_-;_-* &quot;-&quot;??_-;_-@_-"/>
    <numFmt numFmtId="174" formatCode="#,##0.00000000;[Red]\-#,##0.00000000"/>
  </numFmts>
  <fonts count="3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 Narrow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indexed="10"/>
      <name val="Calibri"/>
      <family val="2"/>
      <scheme val="minor"/>
    </font>
    <font>
      <b/>
      <sz val="10"/>
      <color indexed="23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10"/>
      <color rgb="FF000000"/>
      <name val="Times New Roman"/>
      <family val="1"/>
    </font>
    <font>
      <sz val="10"/>
      <name val="Arial"/>
      <family val="2"/>
    </font>
    <font>
      <b/>
      <sz val="9"/>
      <name val="Arial"/>
      <family val="2"/>
    </font>
    <font>
      <sz val="10"/>
      <color rgb="FF000000"/>
      <name val="Arial"/>
      <family val="2"/>
    </font>
    <font>
      <sz val="10"/>
      <name val="Segoe UI"/>
      <family val="2"/>
    </font>
    <font>
      <sz val="12"/>
      <color theme="1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2"/>
      <color indexed="23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249977111117893"/>
        <bgColor indexed="9"/>
      </patternFill>
    </fill>
    <fill>
      <patternFill patternType="solid">
        <fgColor theme="4" tint="0.59999389629810485"/>
        <bgColor indexed="9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indexed="9"/>
        <bgColor indexed="22"/>
      </patternFill>
    </fill>
    <fill>
      <patternFill patternType="solid">
        <fgColor theme="4" tint="0.39997558519241921"/>
        <bgColor indexed="9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5E5E5"/>
      </patternFill>
    </fill>
    <fill>
      <patternFill patternType="solid">
        <fgColor theme="0"/>
        <bgColor indexed="9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9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9"/>
      </patternFill>
    </fill>
  </fills>
  <borders count="8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</borders>
  <cellStyleXfs count="42">
    <xf numFmtId="0" fontId="0" fillId="0" borderId="0"/>
    <xf numFmtId="16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5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4" fillId="0" borderId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4" fillId="0" borderId="0"/>
    <xf numFmtId="9" fontId="8" fillId="0" borderId="0" applyFont="0" applyFill="0" applyBorder="0" applyAlignment="0" applyProtection="0"/>
  </cellStyleXfs>
  <cellXfs count="1282">
    <xf numFmtId="0" fontId="0" fillId="0" borderId="0" xfId="0"/>
    <xf numFmtId="0" fontId="10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3" fillId="3" borderId="0" xfId="0" applyFont="1" applyFill="1" applyAlignment="1">
      <alignment horizontal="left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left" vertical="center"/>
    </xf>
    <xf numFmtId="0" fontId="12" fillId="3" borderId="0" xfId="0" applyFont="1" applyFill="1" applyAlignment="1">
      <alignment horizontal="left" vertical="center"/>
    </xf>
    <xf numFmtId="49" fontId="11" fillId="0" borderId="0" xfId="0" applyNumberFormat="1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center" vertical="center"/>
    </xf>
    <xf numFmtId="49" fontId="15" fillId="3" borderId="0" xfId="0" applyNumberFormat="1" applyFont="1" applyFill="1" applyBorder="1" applyAlignment="1">
      <alignment horizontal="left" vertical="center"/>
    </xf>
    <xf numFmtId="49" fontId="15" fillId="3" borderId="0" xfId="0" applyNumberFormat="1" applyFont="1" applyFill="1" applyBorder="1" applyAlignment="1">
      <alignment horizontal="right" vertical="center"/>
    </xf>
    <xf numFmtId="0" fontId="15" fillId="3" borderId="0" xfId="0" applyFont="1" applyFill="1" applyAlignment="1">
      <alignment horizontal="left" vertical="center"/>
    </xf>
    <xf numFmtId="0" fontId="15" fillId="3" borderId="9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left" vertical="center"/>
    </xf>
    <xf numFmtId="38" fontId="15" fillId="3" borderId="9" xfId="0" applyNumberFormat="1" applyFont="1" applyFill="1" applyBorder="1" applyAlignment="1">
      <alignment horizontal="left" vertical="center"/>
    </xf>
    <xf numFmtId="49" fontId="12" fillId="0" borderId="1" xfId="0" applyNumberFormat="1" applyFont="1" applyFill="1" applyBorder="1" applyAlignment="1">
      <alignment horizontal="left" vertical="center" wrapText="1"/>
    </xf>
    <xf numFmtId="0" fontId="12" fillId="0" borderId="8" xfId="0" applyNumberFormat="1" applyFont="1" applyFill="1" applyBorder="1" applyAlignment="1">
      <alignment horizontal="left" vertical="center" indent="1"/>
    </xf>
    <xf numFmtId="49" fontId="12" fillId="2" borderId="1" xfId="0" applyNumberFormat="1" applyFont="1" applyFill="1" applyBorder="1" applyAlignment="1">
      <alignment horizontal="left" vertical="center" wrapText="1"/>
    </xf>
    <xf numFmtId="0" fontId="12" fillId="3" borderId="7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left" vertical="center"/>
    </xf>
    <xf numFmtId="0" fontId="12" fillId="9" borderId="0" xfId="0" applyFont="1" applyFill="1" applyAlignment="1">
      <alignment horizontal="left" vertical="center"/>
    </xf>
    <xf numFmtId="0" fontId="15" fillId="9" borderId="0" xfId="0" applyFont="1" applyFill="1" applyAlignment="1">
      <alignment horizontal="left" vertical="center"/>
    </xf>
    <xf numFmtId="43" fontId="12" fillId="9" borderId="0" xfId="0" applyNumberFormat="1" applyFont="1" applyFill="1" applyAlignment="1">
      <alignment horizontal="left" vertical="center"/>
    </xf>
    <xf numFmtId="0" fontId="11" fillId="10" borderId="0" xfId="0" applyFont="1" applyFill="1" applyAlignment="1">
      <alignment horizontal="left" vertical="center"/>
    </xf>
    <xf numFmtId="0" fontId="12" fillId="10" borderId="0" xfId="0" applyFont="1" applyFill="1" applyAlignment="1">
      <alignment horizontal="left" vertical="center"/>
    </xf>
    <xf numFmtId="38" fontId="11" fillId="10" borderId="0" xfId="0" applyNumberFormat="1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38" fontId="12" fillId="3" borderId="0" xfId="0" applyNumberFormat="1" applyFont="1" applyFill="1" applyAlignment="1">
      <alignment horizontal="left" vertical="center"/>
    </xf>
    <xf numFmtId="38" fontId="15" fillId="3" borderId="0" xfId="0" applyNumberFormat="1" applyFont="1" applyFill="1" applyBorder="1" applyAlignment="1">
      <alignment horizontal="left" vertical="center"/>
    </xf>
    <xf numFmtId="10" fontId="12" fillId="0" borderId="6" xfId="0" applyNumberFormat="1" applyFont="1" applyFill="1" applyBorder="1" applyAlignment="1" applyProtection="1">
      <alignment horizontal="center" vertical="center"/>
    </xf>
    <xf numFmtId="43" fontId="12" fillId="0" borderId="6" xfId="0" applyNumberFormat="1" applyFont="1" applyFill="1" applyBorder="1" applyAlignment="1" applyProtection="1">
      <alignment horizontal="left" vertical="center"/>
    </xf>
    <xf numFmtId="38" fontId="12" fillId="3" borderId="7" xfId="0" applyNumberFormat="1" applyFont="1" applyFill="1" applyBorder="1" applyAlignment="1">
      <alignment horizontal="left" vertical="center"/>
    </xf>
    <xf numFmtId="49" fontId="12" fillId="0" borderId="12" xfId="0" applyNumberFormat="1" applyFont="1" applyFill="1" applyBorder="1" applyAlignment="1">
      <alignment horizontal="left" vertical="center" wrapText="1"/>
    </xf>
    <xf numFmtId="0" fontId="15" fillId="8" borderId="16" xfId="0" applyNumberFormat="1" applyFont="1" applyFill="1" applyBorder="1" applyAlignment="1">
      <alignment horizontal="left" vertical="center" indent="1"/>
    </xf>
    <xf numFmtId="0" fontId="15" fillId="8" borderId="17" xfId="0" applyNumberFormat="1" applyFont="1" applyFill="1" applyBorder="1" applyAlignment="1">
      <alignment horizontal="left" vertical="center" wrapText="1" indent="1"/>
    </xf>
    <xf numFmtId="167" fontId="15" fillId="8" borderId="17" xfId="27" applyNumberFormat="1" applyFont="1" applyFill="1" applyBorder="1" applyAlignment="1">
      <alignment horizontal="center" vertical="center"/>
    </xf>
    <xf numFmtId="168" fontId="15" fillId="8" borderId="18" xfId="20" applyNumberFormat="1" applyFont="1" applyFill="1" applyBorder="1" applyAlignment="1">
      <alignment horizontal="right" vertical="center"/>
    </xf>
    <xf numFmtId="0" fontId="15" fillId="10" borderId="0" xfId="0" applyFont="1" applyFill="1" applyAlignment="1">
      <alignment horizontal="left" vertical="center"/>
    </xf>
    <xf numFmtId="0" fontId="12" fillId="9" borderId="0" xfId="0" applyFont="1" applyFill="1" applyAlignment="1">
      <alignment horizontal="center" vertical="center"/>
    </xf>
    <xf numFmtId="38" fontId="12" fillId="9" borderId="0" xfId="0" applyNumberFormat="1" applyFont="1" applyFill="1" applyAlignment="1">
      <alignment horizontal="left" vertical="center"/>
    </xf>
    <xf numFmtId="49" fontId="12" fillId="0" borderId="1" xfId="0" applyNumberFormat="1" applyFont="1" applyFill="1" applyBorder="1" applyAlignment="1">
      <alignment horizontal="left" vertical="center" wrapText="1" indent="1"/>
    </xf>
    <xf numFmtId="0" fontId="1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49" fontId="12" fillId="0" borderId="0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right" vertical="center"/>
    </xf>
    <xf numFmtId="10" fontId="12" fillId="0" borderId="0" xfId="0" applyNumberFormat="1" applyFont="1" applyFill="1" applyBorder="1" applyAlignment="1">
      <alignment horizontal="right" vertical="center"/>
    </xf>
    <xf numFmtId="165" fontId="12" fillId="0" borderId="0" xfId="20" applyNumberFormat="1" applyFont="1" applyFill="1" applyBorder="1" applyAlignment="1">
      <alignment horizontal="left" vertical="center"/>
    </xf>
    <xf numFmtId="49" fontId="12" fillId="0" borderId="5" xfId="0" applyNumberFormat="1" applyFont="1" applyFill="1" applyBorder="1" applyAlignment="1">
      <alignment horizontal="left" vertical="center" wrapText="1"/>
    </xf>
    <xf numFmtId="49" fontId="15" fillId="11" borderId="10" xfId="0" applyNumberFormat="1" applyFont="1" applyFill="1" applyBorder="1" applyAlignment="1">
      <alignment horizontal="left" vertical="center" wrapText="1"/>
    </xf>
    <xf numFmtId="49" fontId="15" fillId="11" borderId="10" xfId="0" applyNumberFormat="1" applyFont="1" applyFill="1" applyBorder="1" applyAlignment="1">
      <alignment horizontal="center" vertical="center"/>
    </xf>
    <xf numFmtId="49" fontId="12" fillId="2" borderId="5" xfId="0" applyNumberFormat="1" applyFont="1" applyFill="1" applyBorder="1" applyAlignment="1">
      <alignment horizontal="left" vertical="center" wrapText="1"/>
    </xf>
    <xf numFmtId="49" fontId="15" fillId="7" borderId="10" xfId="0" applyNumberFormat="1" applyFont="1" applyFill="1" applyBorder="1" applyAlignment="1">
      <alignment horizontal="left" vertical="center" wrapText="1"/>
    </xf>
    <xf numFmtId="49" fontId="15" fillId="7" borderId="10" xfId="0" applyNumberFormat="1" applyFont="1" applyFill="1" applyBorder="1" applyAlignment="1">
      <alignment horizontal="center" vertical="center"/>
    </xf>
    <xf numFmtId="49" fontId="15" fillId="12" borderId="10" xfId="0" applyNumberFormat="1" applyFont="1" applyFill="1" applyBorder="1" applyAlignment="1">
      <alignment horizontal="left" vertical="center" wrapText="1"/>
    </xf>
    <xf numFmtId="0" fontId="12" fillId="0" borderId="6" xfId="37" applyFont="1" applyFill="1" applyBorder="1" applyAlignment="1">
      <alignment horizontal="center" vertical="center" wrapText="1"/>
    </xf>
    <xf numFmtId="0" fontId="12" fillId="0" borderId="22" xfId="0" applyNumberFormat="1" applyFont="1" applyFill="1" applyBorder="1" applyAlignment="1">
      <alignment horizontal="left" vertical="center" indent="1"/>
    </xf>
    <xf numFmtId="49" fontId="12" fillId="0" borderId="23" xfId="0" applyNumberFormat="1" applyFont="1" applyFill="1" applyBorder="1" applyAlignment="1">
      <alignment horizontal="left" vertical="center" wrapText="1" indent="1"/>
    </xf>
    <xf numFmtId="10" fontId="12" fillId="0" borderId="14" xfId="0" applyNumberFormat="1" applyFont="1" applyFill="1" applyBorder="1" applyAlignment="1" applyProtection="1">
      <alignment horizontal="center" vertical="center"/>
    </xf>
    <xf numFmtId="43" fontId="12" fillId="0" borderId="14" xfId="0" applyNumberFormat="1" applyFont="1" applyFill="1" applyBorder="1" applyAlignment="1" applyProtection="1">
      <alignment horizontal="left" vertical="center"/>
    </xf>
    <xf numFmtId="0" fontId="12" fillId="10" borderId="0" xfId="0" applyFont="1" applyFill="1" applyAlignment="1">
      <alignment horizontal="center" vertical="center"/>
    </xf>
    <xf numFmtId="0" fontId="12" fillId="0" borderId="1" xfId="0" applyNumberFormat="1" applyFont="1" applyFill="1" applyBorder="1" applyAlignment="1">
      <alignment horizontal="left" vertical="center" wrapText="1" inden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Border="1"/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/>
    <xf numFmtId="0" fontId="20" fillId="0" borderId="1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right"/>
    </xf>
    <xf numFmtId="9" fontId="0" fillId="0" borderId="29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3" fillId="0" borderId="1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49" fontId="15" fillId="0" borderId="10" xfId="0" applyNumberFormat="1" applyFont="1" applyFill="1" applyBorder="1" applyAlignment="1">
      <alignment horizontal="left" vertical="center"/>
    </xf>
    <xf numFmtId="49" fontId="15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/>
    </xf>
    <xf numFmtId="0" fontId="0" fillId="0" borderId="0" xfId="0" applyFill="1"/>
    <xf numFmtId="0" fontId="0" fillId="0" borderId="10" xfId="0" applyFill="1" applyBorder="1" applyAlignment="1">
      <alignment horizontal="center"/>
    </xf>
    <xf numFmtId="0" fontId="20" fillId="12" borderId="10" xfId="0" applyFont="1" applyFill="1" applyBorder="1" applyAlignment="1">
      <alignment horizontal="center"/>
    </xf>
    <xf numFmtId="0" fontId="20" fillId="12" borderId="15" xfId="0" applyFont="1" applyFill="1" applyBorder="1" applyAlignment="1"/>
    <xf numFmtId="0" fontId="20" fillId="12" borderId="34" xfId="0" applyFont="1" applyFill="1" applyBorder="1" applyAlignment="1"/>
    <xf numFmtId="44" fontId="20" fillId="12" borderId="29" xfId="0" applyNumberFormat="1" applyFont="1" applyFill="1" applyBorder="1" applyAlignment="1"/>
    <xf numFmtId="2" fontId="0" fillId="0" borderId="10" xfId="0" applyNumberFormat="1" applyFill="1" applyBorder="1" applyAlignment="1">
      <alignment horizontal="center" vertical="center"/>
    </xf>
    <xf numFmtId="44" fontId="0" fillId="0" borderId="10" xfId="39" applyFont="1" applyFill="1" applyBorder="1" applyAlignment="1">
      <alignment horizontal="center" vertical="center"/>
    </xf>
    <xf numFmtId="44" fontId="0" fillId="0" borderId="10" xfId="39" applyFont="1" applyFill="1" applyBorder="1"/>
    <xf numFmtId="2" fontId="0" fillId="0" borderId="10" xfId="0" applyNumberFormat="1" applyFill="1" applyBorder="1" applyAlignment="1">
      <alignment horizontal="center"/>
    </xf>
    <xf numFmtId="44" fontId="0" fillId="0" borderId="10" xfId="0" applyNumberFormat="1" applyFill="1" applyBorder="1"/>
    <xf numFmtId="0" fontId="0" fillId="0" borderId="10" xfId="0" applyFill="1" applyBorder="1"/>
    <xf numFmtId="44" fontId="21" fillId="12" borderId="10" xfId="0" applyNumberFormat="1" applyFont="1" applyFill="1" applyBorder="1"/>
    <xf numFmtId="0" fontId="0" fillId="13" borderId="10" xfId="0" applyFill="1" applyBorder="1" applyAlignment="1">
      <alignment horizontal="center" vertical="center"/>
    </xf>
    <xf numFmtId="0" fontId="20" fillId="12" borderId="10" xfId="0" applyFont="1" applyFill="1" applyBorder="1" applyAlignment="1">
      <alignment horizontal="center" vertical="center"/>
    </xf>
    <xf numFmtId="44" fontId="0" fillId="0" borderId="10" xfId="39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10" xfId="0" applyNumberFormat="1" applyBorder="1"/>
    <xf numFmtId="49" fontId="22" fillId="0" borderId="1" xfId="0" applyNumberFormat="1" applyFont="1" applyFill="1" applyBorder="1" applyAlignment="1">
      <alignment horizontal="left" vertical="center" wrapText="1"/>
    </xf>
    <xf numFmtId="0" fontId="23" fillId="14" borderId="10" xfId="5" applyFont="1" applyFill="1" applyBorder="1" applyAlignment="1">
      <alignment horizontal="center" vertical="center" wrapText="1"/>
    </xf>
    <xf numFmtId="2" fontId="2" fillId="0" borderId="1" xfId="5" applyNumberFormat="1" applyFont="1" applyFill="1" applyBorder="1" applyAlignment="1">
      <alignment horizontal="center" vertical="center" wrapText="1"/>
    </xf>
    <xf numFmtId="2" fontId="2" fillId="8" borderId="1" xfId="5" applyNumberFormat="1" applyFont="1" applyFill="1" applyBorder="1" applyAlignment="1">
      <alignment horizontal="center" vertical="center" wrapText="1"/>
    </xf>
    <xf numFmtId="2" fontId="2" fillId="12" borderId="1" xfId="5" applyNumberFormat="1" applyFont="1" applyFill="1" applyBorder="1" applyAlignment="1">
      <alignment horizontal="center" vertical="center" wrapText="1"/>
    </xf>
    <xf numFmtId="0" fontId="23" fillId="4" borderId="29" xfId="5" applyFont="1" applyFill="1" applyBorder="1" applyAlignment="1">
      <alignment horizontal="center" vertical="center"/>
    </xf>
    <xf numFmtId="0" fontId="15" fillId="11" borderId="35" xfId="0" applyNumberFormat="1" applyFont="1" applyFill="1" applyBorder="1" applyAlignment="1">
      <alignment horizontal="left" vertical="center" indent="1"/>
    </xf>
    <xf numFmtId="0" fontId="12" fillId="3" borderId="35" xfId="0" applyNumberFormat="1" applyFont="1" applyFill="1" applyBorder="1" applyAlignment="1">
      <alignment horizontal="left" vertical="center" indent="1"/>
    </xf>
    <xf numFmtId="49" fontId="12" fillId="0" borderId="10" xfId="0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/>
    </xf>
    <xf numFmtId="43" fontId="12" fillId="0" borderId="10" xfId="0" applyNumberFormat="1" applyFont="1" applyFill="1" applyBorder="1" applyAlignment="1" applyProtection="1">
      <alignment horizontal="center" vertical="center"/>
    </xf>
    <xf numFmtId="43" fontId="12" fillId="0" borderId="10" xfId="27" applyNumberFormat="1" applyFont="1" applyFill="1" applyBorder="1" applyAlignment="1">
      <alignment horizontal="right" vertical="center"/>
    </xf>
    <xf numFmtId="0" fontId="25" fillId="0" borderId="0" xfId="40" applyFont="1" applyFill="1" applyBorder="1" applyAlignment="1">
      <alignment horizontal="left" vertical="top"/>
    </xf>
    <xf numFmtId="0" fontId="24" fillId="0" borderId="0" xfId="40" applyFill="1" applyBorder="1" applyAlignment="1">
      <alignment horizontal="left" vertical="top"/>
    </xf>
    <xf numFmtId="0" fontId="26" fillId="15" borderId="40" xfId="40" applyFont="1" applyFill="1" applyBorder="1" applyAlignment="1">
      <alignment horizontal="left" vertical="top" wrapText="1"/>
    </xf>
    <xf numFmtId="0" fontId="26" fillId="15" borderId="40" xfId="40" applyFont="1" applyFill="1" applyBorder="1" applyAlignment="1">
      <alignment horizontal="center" vertical="top" wrapText="1"/>
    </xf>
    <xf numFmtId="0" fontId="26" fillId="15" borderId="40" xfId="40" applyFont="1" applyFill="1" applyBorder="1" applyAlignment="1">
      <alignment horizontal="right" vertical="top" wrapText="1"/>
    </xf>
    <xf numFmtId="1" fontId="27" fillId="0" borderId="40" xfId="40" applyNumberFormat="1" applyFont="1" applyFill="1" applyBorder="1" applyAlignment="1">
      <alignment horizontal="left" vertical="top" shrinkToFit="1"/>
    </xf>
    <xf numFmtId="0" fontId="25" fillId="0" borderId="40" xfId="40" applyFont="1" applyFill="1" applyBorder="1" applyAlignment="1">
      <alignment horizontal="center" vertical="top" wrapText="1"/>
    </xf>
    <xf numFmtId="2" fontId="27" fillId="0" borderId="40" xfId="40" applyNumberFormat="1" applyFont="1" applyFill="1" applyBorder="1" applyAlignment="1">
      <alignment horizontal="right" vertical="top" shrinkToFit="1"/>
    </xf>
    <xf numFmtId="0" fontId="25" fillId="0" borderId="40" xfId="40" applyFont="1" applyFill="1" applyBorder="1" applyAlignment="1">
      <alignment horizontal="left" vertical="top" wrapText="1"/>
    </xf>
    <xf numFmtId="0" fontId="24" fillId="0" borderId="40" xfId="40" applyFill="1" applyBorder="1" applyAlignment="1">
      <alignment horizontal="left" wrapText="1"/>
    </xf>
    <xf numFmtId="4" fontId="27" fillId="0" borderId="40" xfId="40" applyNumberFormat="1" applyFont="1" applyFill="1" applyBorder="1" applyAlignment="1">
      <alignment horizontal="right" vertical="top" shrinkToFit="1"/>
    </xf>
    <xf numFmtId="1" fontId="27" fillId="0" borderId="0" xfId="40" applyNumberFormat="1" applyFont="1" applyFill="1" applyBorder="1" applyAlignment="1">
      <alignment horizontal="left" vertical="top" shrinkToFit="1"/>
    </xf>
    <xf numFmtId="0" fontId="25" fillId="0" borderId="0" xfId="40" applyFont="1" applyFill="1" applyBorder="1" applyAlignment="1">
      <alignment horizontal="left" vertical="top" wrapText="1"/>
    </xf>
    <xf numFmtId="0" fontId="25" fillId="0" borderId="0" xfId="40" applyFont="1" applyFill="1" applyBorder="1" applyAlignment="1">
      <alignment horizontal="center" vertical="top" wrapText="1"/>
    </xf>
    <xf numFmtId="2" fontId="27" fillId="0" borderId="0" xfId="40" applyNumberFormat="1" applyFont="1" applyFill="1" applyBorder="1" applyAlignment="1">
      <alignment horizontal="right" vertical="top" shrinkToFit="1"/>
    </xf>
    <xf numFmtId="0" fontId="24" fillId="0" borderId="40" xfId="40" applyFill="1" applyBorder="1" applyAlignment="1">
      <alignment horizontal="left" vertical="center" wrapText="1"/>
    </xf>
    <xf numFmtId="0" fontId="26" fillId="15" borderId="41" xfId="40" applyFont="1" applyFill="1" applyBorder="1" applyAlignment="1">
      <alignment vertical="top" wrapText="1"/>
    </xf>
    <xf numFmtId="0" fontId="26" fillId="15" borderId="42" xfId="40" applyFont="1" applyFill="1" applyBorder="1" applyAlignment="1">
      <alignment vertical="top" wrapText="1"/>
    </xf>
    <xf numFmtId="0" fontId="25" fillId="0" borderId="41" xfId="40" applyFont="1" applyFill="1" applyBorder="1" applyAlignment="1">
      <alignment vertical="top" wrapText="1"/>
    </xf>
    <xf numFmtId="0" fontId="25" fillId="0" borderId="42" xfId="40" applyFont="1" applyFill="1" applyBorder="1" applyAlignment="1">
      <alignment vertical="top" wrapText="1"/>
    </xf>
    <xf numFmtId="0" fontId="24" fillId="0" borderId="41" xfId="40" applyFill="1" applyBorder="1" applyAlignment="1">
      <alignment vertical="top" wrapText="1"/>
    </xf>
    <xf numFmtId="0" fontId="24" fillId="0" borderId="42" xfId="40" applyFill="1" applyBorder="1" applyAlignment="1">
      <alignment vertical="top" wrapText="1"/>
    </xf>
    <xf numFmtId="0" fontId="12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left" vertical="center"/>
    </xf>
    <xf numFmtId="0" fontId="18" fillId="4" borderId="0" xfId="0" applyFont="1" applyFill="1" applyAlignment="1">
      <alignment horizontal="left" vertical="center"/>
    </xf>
    <xf numFmtId="0" fontId="9" fillId="4" borderId="0" xfId="0" applyFont="1" applyFill="1" applyAlignment="1">
      <alignment horizontal="left" vertical="center"/>
    </xf>
    <xf numFmtId="49" fontId="12" fillId="4" borderId="1" xfId="0" applyNumberFormat="1" applyFont="1" applyFill="1" applyBorder="1" applyAlignment="1">
      <alignment horizontal="left" vertical="center" wrapText="1"/>
    </xf>
    <xf numFmtId="43" fontId="12" fillId="0" borderId="0" xfId="0" applyNumberFormat="1" applyFont="1" applyFill="1" applyAlignment="1">
      <alignment horizontal="left"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12" fillId="8" borderId="10" xfId="16" applyFont="1" applyFill="1" applyBorder="1" applyAlignment="1">
      <alignment horizontal="left" vertical="center"/>
    </xf>
    <xf numFmtId="0" fontId="12" fillId="8" borderId="10" xfId="16" applyFont="1" applyFill="1" applyBorder="1" applyAlignment="1">
      <alignment horizontal="center" vertical="center"/>
    </xf>
    <xf numFmtId="0" fontId="15" fillId="6" borderId="36" xfId="0" applyFont="1" applyFill="1" applyBorder="1" applyAlignment="1">
      <alignment horizontal="center" vertical="center"/>
    </xf>
    <xf numFmtId="0" fontId="15" fillId="5" borderId="38" xfId="0" applyFont="1" applyFill="1" applyBorder="1" applyAlignment="1">
      <alignment horizontal="left" vertical="center" wrapText="1"/>
    </xf>
    <xf numFmtId="0" fontId="15" fillId="5" borderId="38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5" fillId="7" borderId="35" xfId="0" applyNumberFormat="1" applyFont="1" applyFill="1" applyBorder="1" applyAlignment="1">
      <alignment horizontal="left" vertical="center" indent="1"/>
    </xf>
    <xf numFmtId="0" fontId="12" fillId="8" borderId="35" xfId="0" applyNumberFormat="1" applyFont="1" applyFill="1" applyBorder="1" applyAlignment="1">
      <alignment horizontal="left" vertical="center" indent="1"/>
    </xf>
    <xf numFmtId="0" fontId="15" fillId="5" borderId="37" xfId="0" applyNumberFormat="1" applyFont="1" applyFill="1" applyBorder="1" applyAlignment="1">
      <alignment horizontal="left" vertical="center"/>
    </xf>
    <xf numFmtId="0" fontId="15" fillId="11" borderId="46" xfId="0" applyNumberFormat="1" applyFont="1" applyFill="1" applyBorder="1" applyAlignment="1">
      <alignment horizontal="left" vertical="center" indent="1"/>
    </xf>
    <xf numFmtId="49" fontId="15" fillId="11" borderId="25" xfId="0" applyNumberFormat="1" applyFont="1" applyFill="1" applyBorder="1" applyAlignment="1">
      <alignment horizontal="left" vertical="center" wrapText="1"/>
    </xf>
    <xf numFmtId="49" fontId="15" fillId="11" borderId="25" xfId="0" applyNumberFormat="1" applyFont="1" applyFill="1" applyBorder="1" applyAlignment="1">
      <alignment horizontal="center" vertical="center"/>
    </xf>
    <xf numFmtId="43" fontId="15" fillId="11" borderId="25" xfId="0" applyNumberFormat="1" applyFont="1" applyFill="1" applyBorder="1" applyAlignment="1" applyProtection="1">
      <alignment horizontal="center" vertical="center"/>
    </xf>
    <xf numFmtId="49" fontId="12" fillId="11" borderId="25" xfId="20" applyNumberFormat="1" applyFont="1" applyFill="1" applyBorder="1" applyAlignment="1">
      <alignment horizontal="center" vertical="center"/>
    </xf>
    <xf numFmtId="0" fontId="26" fillId="15" borderId="40" xfId="0" applyFont="1" applyFill="1" applyBorder="1" applyAlignment="1">
      <alignment horizontal="left" vertical="top" wrapText="1"/>
    </xf>
    <xf numFmtId="0" fontId="26" fillId="15" borderId="40" xfId="0" applyFont="1" applyFill="1" applyBorder="1" applyAlignment="1">
      <alignment horizontal="center" vertical="top" wrapText="1"/>
    </xf>
    <xf numFmtId="1" fontId="27" fillId="0" borderId="40" xfId="0" applyNumberFormat="1" applyFont="1" applyFill="1" applyBorder="1" applyAlignment="1">
      <alignment horizontal="left" vertical="top" shrinkToFit="1"/>
    </xf>
    <xf numFmtId="0" fontId="25" fillId="0" borderId="40" xfId="0" applyFont="1" applyFill="1" applyBorder="1" applyAlignment="1">
      <alignment horizontal="left" vertical="top" wrapText="1"/>
    </xf>
    <xf numFmtId="0" fontId="25" fillId="0" borderId="40" xfId="0" applyFont="1" applyFill="1" applyBorder="1" applyAlignment="1">
      <alignment horizontal="center" vertical="top" wrapText="1"/>
    </xf>
    <xf numFmtId="0" fontId="26" fillId="15" borderId="40" xfId="0" applyFont="1" applyFill="1" applyBorder="1" applyAlignment="1">
      <alignment horizontal="right" vertical="top" wrapText="1"/>
    </xf>
    <xf numFmtId="2" fontId="27" fillId="0" borderId="40" xfId="0" applyNumberFormat="1" applyFont="1" applyFill="1" applyBorder="1" applyAlignment="1">
      <alignment horizontal="right" vertical="top" shrinkToFit="1"/>
    </xf>
    <xf numFmtId="4" fontId="27" fillId="0" borderId="40" xfId="0" applyNumberFormat="1" applyFont="1" applyFill="1" applyBorder="1" applyAlignment="1">
      <alignment horizontal="right" vertical="top" shrinkToFit="1"/>
    </xf>
    <xf numFmtId="0" fontId="26" fillId="15" borderId="41" xfId="0" applyFont="1" applyFill="1" applyBorder="1" applyAlignment="1">
      <alignment horizontal="center" vertical="top" wrapText="1"/>
    </xf>
    <xf numFmtId="0" fontId="25" fillId="0" borderId="41" xfId="0" applyFont="1" applyFill="1" applyBorder="1" applyAlignment="1">
      <alignment horizontal="center" vertical="top" wrapText="1"/>
    </xf>
    <xf numFmtId="0" fontId="26" fillId="15" borderId="42" xfId="0" applyFont="1" applyFill="1" applyBorder="1" applyAlignment="1">
      <alignment horizontal="right" vertical="top" wrapText="1"/>
    </xf>
    <xf numFmtId="2" fontId="27" fillId="0" borderId="42" xfId="0" applyNumberFormat="1" applyFont="1" applyFill="1" applyBorder="1" applyAlignment="1">
      <alignment horizontal="right" vertical="top" shrinkToFit="1"/>
    </xf>
    <xf numFmtId="4" fontId="27" fillId="0" borderId="42" xfId="0" applyNumberFormat="1" applyFont="1" applyFill="1" applyBorder="1" applyAlignment="1">
      <alignment horizontal="right" vertical="top" shrinkToFit="1"/>
    </xf>
    <xf numFmtId="0" fontId="24" fillId="0" borderId="10" xfId="40" applyFill="1" applyBorder="1" applyAlignment="1">
      <alignment horizontal="left" vertical="top"/>
    </xf>
    <xf numFmtId="1" fontId="27" fillId="0" borderId="40" xfId="0" applyNumberFormat="1" applyFont="1" applyFill="1" applyBorder="1" applyAlignment="1">
      <alignment horizontal="right" vertical="top" shrinkToFit="1"/>
    </xf>
    <xf numFmtId="0" fontId="0" fillId="0" borderId="40" xfId="0" applyFill="1" applyBorder="1" applyAlignment="1">
      <alignment horizontal="left" wrapText="1"/>
    </xf>
    <xf numFmtId="0" fontId="0" fillId="0" borderId="40" xfId="0" applyFill="1" applyBorder="1" applyAlignment="1">
      <alignment horizontal="left" vertical="center" wrapText="1"/>
    </xf>
    <xf numFmtId="0" fontId="0" fillId="0" borderId="40" xfId="0" applyFill="1" applyBorder="1" applyAlignment="1">
      <alignment horizontal="left" vertical="top" wrapText="1"/>
    </xf>
    <xf numFmtId="17" fontId="12" fillId="9" borderId="0" xfId="0" applyNumberFormat="1" applyFont="1" applyFill="1" applyAlignment="1">
      <alignment horizontal="left" vertical="center"/>
    </xf>
    <xf numFmtId="17" fontId="19" fillId="0" borderId="0" xfId="0" applyNumberFormat="1" applyFont="1"/>
    <xf numFmtId="10" fontId="0" fillId="0" borderId="0" xfId="0" applyNumberFormat="1"/>
    <xf numFmtId="0" fontId="28" fillId="0" borderId="0" xfId="0" applyFont="1"/>
    <xf numFmtId="0" fontId="0" fillId="17" borderId="10" xfId="0" applyFill="1" applyBorder="1" applyAlignment="1">
      <alignment horizontal="center"/>
    </xf>
    <xf numFmtId="0" fontId="0" fillId="12" borderId="0" xfId="0" applyFill="1"/>
    <xf numFmtId="0" fontId="20" fillId="12" borderId="0" xfId="0" applyFont="1" applyFill="1"/>
    <xf numFmtId="0" fontId="12" fillId="10" borderId="0" xfId="0" applyFont="1" applyFill="1" applyAlignment="1">
      <alignment horizontal="center" vertical="center"/>
    </xf>
    <xf numFmtId="49" fontId="12" fillId="4" borderId="5" xfId="27" applyNumberFormat="1" applyFont="1" applyFill="1" applyBorder="1" applyAlignment="1">
      <alignment horizontal="center" vertical="center" wrapText="1"/>
    </xf>
    <xf numFmtId="43" fontId="12" fillId="11" borderId="25" xfId="20" applyNumberFormat="1" applyFont="1" applyFill="1" applyBorder="1" applyAlignment="1">
      <alignment horizontal="center" vertical="center"/>
    </xf>
    <xf numFmtId="43" fontId="15" fillId="11" borderId="47" xfId="20" applyNumberFormat="1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3" fillId="4" borderId="0" xfId="0" applyFont="1" applyFill="1" applyAlignment="1">
      <alignment horizontal="left" vertical="center"/>
    </xf>
    <xf numFmtId="0" fontId="15" fillId="4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left" vertical="center" wrapText="1"/>
    </xf>
    <xf numFmtId="0" fontId="11" fillId="3" borderId="0" xfId="0" applyFont="1" applyFill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left" vertical="center" wrapText="1"/>
    </xf>
    <xf numFmtId="38" fontId="14" fillId="3" borderId="0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left" vertical="center" wrapText="1"/>
    </xf>
    <xf numFmtId="0" fontId="17" fillId="0" borderId="0" xfId="0" applyNumberFormat="1" applyFont="1" applyFill="1" applyBorder="1" applyAlignment="1">
      <alignment horizontal="center" vertical="center" wrapText="1"/>
    </xf>
    <xf numFmtId="1" fontId="17" fillId="0" borderId="0" xfId="0" applyNumberFormat="1" applyFont="1" applyFill="1" applyBorder="1" applyAlignment="1">
      <alignment horizontal="center" vertical="center" wrapText="1"/>
    </xf>
    <xf numFmtId="38" fontId="15" fillId="3" borderId="0" xfId="0" applyNumberFormat="1" applyFont="1" applyFill="1" applyBorder="1" applyAlignment="1">
      <alignment horizontal="center" vertical="center" wrapText="1"/>
    </xf>
    <xf numFmtId="49" fontId="15" fillId="12" borderId="10" xfId="0" applyNumberFormat="1" applyFont="1" applyFill="1" applyBorder="1" applyAlignment="1">
      <alignment horizontal="center" vertical="center" wrapText="1"/>
    </xf>
    <xf numFmtId="49" fontId="15" fillId="12" borderId="15" xfId="0" applyNumberFormat="1" applyFont="1" applyFill="1" applyBorder="1" applyAlignment="1">
      <alignment horizontal="center" vertical="center" wrapText="1"/>
    </xf>
    <xf numFmtId="49" fontId="12" fillId="11" borderId="10" xfId="20" applyNumberFormat="1" applyFont="1" applyFill="1" applyBorder="1" applyAlignment="1">
      <alignment horizontal="center" vertical="center" wrapText="1"/>
    </xf>
    <xf numFmtId="1" fontId="12" fillId="11" borderId="29" xfId="20" applyNumberFormat="1" applyFont="1" applyFill="1" applyBorder="1" applyAlignment="1">
      <alignment horizontal="center" vertical="center" wrapText="1"/>
    </xf>
    <xf numFmtId="49" fontId="12" fillId="11" borderId="29" xfId="20" applyNumberFormat="1" applyFont="1" applyFill="1" applyBorder="1" applyAlignment="1">
      <alignment horizontal="center" vertical="center" wrapText="1"/>
    </xf>
    <xf numFmtId="43" fontId="12" fillId="11" borderId="29" xfId="20" applyNumberFormat="1" applyFont="1" applyFill="1" applyBorder="1" applyAlignment="1">
      <alignment horizontal="center" vertical="center" wrapText="1"/>
    </xf>
    <xf numFmtId="0" fontId="12" fillId="0" borderId="5" xfId="16" applyFont="1" applyFill="1" applyBorder="1" applyAlignment="1">
      <alignment horizontal="left" vertical="center" wrapText="1"/>
    </xf>
    <xf numFmtId="0" fontId="12" fillId="0" borderId="5" xfId="16" applyFont="1" applyFill="1" applyBorder="1" applyAlignment="1">
      <alignment horizontal="center" vertical="center" wrapText="1"/>
    </xf>
    <xf numFmtId="0" fontId="12" fillId="0" borderId="4" xfId="36" applyFont="1" applyFill="1" applyBorder="1" applyAlignment="1">
      <alignment horizontal="center" vertical="center" wrapText="1"/>
    </xf>
    <xf numFmtId="49" fontId="12" fillId="0" borderId="5" xfId="27" applyNumberFormat="1" applyFont="1" applyFill="1" applyBorder="1" applyAlignment="1">
      <alignment horizontal="center" vertical="center" wrapText="1"/>
    </xf>
    <xf numFmtId="1" fontId="12" fillId="0" borderId="28" xfId="27" applyNumberFormat="1" applyFont="1" applyFill="1" applyBorder="1" applyAlignment="1">
      <alignment horizontal="center" vertical="center" wrapText="1"/>
    </xf>
    <xf numFmtId="43" fontId="12" fillId="0" borderId="28" xfId="27" applyNumberFormat="1" applyFont="1" applyFill="1" applyBorder="1" applyAlignment="1">
      <alignment horizontal="center" vertical="center" wrapText="1"/>
    </xf>
    <xf numFmtId="10" fontId="12" fillId="0" borderId="28" xfId="27" applyNumberFormat="1" applyFont="1" applyFill="1" applyBorder="1" applyAlignment="1">
      <alignment horizontal="center" vertical="center" wrapText="1"/>
    </xf>
    <xf numFmtId="0" fontId="12" fillId="0" borderId="1" xfId="16" applyFont="1" applyFill="1" applyBorder="1" applyAlignment="1">
      <alignment horizontal="left" vertical="center" wrapText="1"/>
    </xf>
    <xf numFmtId="0" fontId="12" fillId="0" borderId="1" xfId="16" applyFont="1" applyFill="1" applyBorder="1" applyAlignment="1">
      <alignment horizontal="center" vertical="center" wrapText="1"/>
    </xf>
    <xf numFmtId="0" fontId="12" fillId="4" borderId="1" xfId="16" applyFont="1" applyFill="1" applyBorder="1" applyAlignment="1">
      <alignment horizontal="left" vertical="center" wrapText="1"/>
    </xf>
    <xf numFmtId="0" fontId="12" fillId="4" borderId="1" xfId="16" applyFont="1" applyFill="1" applyBorder="1" applyAlignment="1">
      <alignment horizontal="center" vertical="center" wrapText="1"/>
    </xf>
    <xf numFmtId="0" fontId="12" fillId="4" borderId="4" xfId="36" applyFont="1" applyFill="1" applyBorder="1" applyAlignment="1">
      <alignment horizontal="center" vertical="center" wrapText="1"/>
    </xf>
    <xf numFmtId="10" fontId="12" fillId="4" borderId="28" xfId="27" applyNumberFormat="1" applyFont="1" applyFill="1" applyBorder="1" applyAlignment="1">
      <alignment horizontal="center" vertical="center" wrapText="1"/>
    </xf>
    <xf numFmtId="0" fontId="22" fillId="0" borderId="4" xfId="36" applyFont="1" applyFill="1" applyBorder="1" applyAlignment="1">
      <alignment horizontal="center" vertical="center" wrapText="1"/>
    </xf>
    <xf numFmtId="49" fontId="22" fillId="0" borderId="5" xfId="27" applyNumberFormat="1" applyFont="1" applyFill="1" applyBorder="1" applyAlignment="1">
      <alignment horizontal="center" vertical="center" wrapText="1"/>
    </xf>
    <xf numFmtId="10" fontId="22" fillId="0" borderId="28" xfId="27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8" xfId="6" applyFont="1" applyFill="1" applyBorder="1" applyAlignment="1">
      <alignment horizontal="left" vertical="center" wrapText="1"/>
    </xf>
    <xf numFmtId="0" fontId="11" fillId="0" borderId="1" xfId="6" applyFont="1" applyFill="1" applyBorder="1" applyAlignment="1">
      <alignment horizontal="center" vertical="center" wrapText="1"/>
    </xf>
    <xf numFmtId="0" fontId="12" fillId="0" borderId="28" xfId="27" applyNumberFormat="1" applyFont="1" applyFill="1" applyBorder="1" applyAlignment="1">
      <alignment horizontal="center" vertical="center" wrapText="1"/>
    </xf>
    <xf numFmtId="0" fontId="12" fillId="4" borderId="12" xfId="17" applyFont="1" applyFill="1" applyBorder="1" applyAlignment="1">
      <alignment horizontal="left" vertical="center" wrapText="1"/>
    </xf>
    <xf numFmtId="0" fontId="12" fillId="4" borderId="12" xfId="17" applyFont="1" applyFill="1" applyBorder="1" applyAlignment="1">
      <alignment horizontal="center" vertical="center" wrapText="1"/>
    </xf>
    <xf numFmtId="0" fontId="12" fillId="0" borderId="13" xfId="36" applyFont="1" applyFill="1" applyBorder="1" applyAlignment="1">
      <alignment horizontal="center" vertical="center" wrapText="1"/>
    </xf>
    <xf numFmtId="49" fontId="12" fillId="0" borderId="32" xfId="20" applyNumberFormat="1" applyFont="1" applyFill="1" applyBorder="1" applyAlignment="1">
      <alignment horizontal="center" vertical="center" wrapText="1"/>
    </xf>
    <xf numFmtId="1" fontId="12" fillId="0" borderId="30" xfId="20" applyNumberFormat="1" applyFont="1" applyFill="1" applyBorder="1" applyAlignment="1">
      <alignment horizontal="center" vertical="center" wrapText="1"/>
    </xf>
    <xf numFmtId="43" fontId="12" fillId="0" borderId="30" xfId="20" applyNumberFormat="1" applyFont="1" applyFill="1" applyBorder="1" applyAlignment="1">
      <alignment horizontal="center" vertical="center" wrapText="1"/>
    </xf>
    <xf numFmtId="49" fontId="15" fillId="11" borderId="10" xfId="0" applyNumberFormat="1" applyFont="1" applyFill="1" applyBorder="1" applyAlignment="1">
      <alignment horizontal="center" vertical="center" wrapText="1"/>
    </xf>
    <xf numFmtId="49" fontId="15" fillId="11" borderId="15" xfId="0" applyNumberFormat="1" applyFont="1" applyFill="1" applyBorder="1" applyAlignment="1">
      <alignment horizontal="center" vertical="center" wrapText="1"/>
    </xf>
    <xf numFmtId="0" fontId="12" fillId="2" borderId="12" xfId="5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center" vertical="center" wrapText="1"/>
    </xf>
    <xf numFmtId="165" fontId="12" fillId="0" borderId="13" xfId="24" applyNumberFormat="1" applyFont="1" applyFill="1" applyBorder="1" applyAlignment="1">
      <alignment horizontal="center" vertical="center" wrapText="1"/>
    </xf>
    <xf numFmtId="49" fontId="12" fillId="0" borderId="32" xfId="27" applyNumberFormat="1" applyFont="1" applyFill="1" applyBorder="1" applyAlignment="1">
      <alignment horizontal="center" vertical="center" wrapText="1"/>
    </xf>
    <xf numFmtId="1" fontId="12" fillId="0" borderId="30" xfId="27" applyNumberFormat="1" applyFont="1" applyFill="1" applyBorder="1" applyAlignment="1">
      <alignment horizontal="center" vertical="center" wrapText="1"/>
    </xf>
    <xf numFmtId="43" fontId="12" fillId="0" borderId="30" xfId="27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2" fontId="22" fillId="0" borderId="28" xfId="27" applyNumberFormat="1" applyFont="1" applyFill="1" applyBorder="1" applyAlignment="1">
      <alignment horizontal="center" vertical="center" wrapText="1"/>
    </xf>
    <xf numFmtId="0" fontId="12" fillId="0" borderId="12" xfId="5" applyFont="1" applyFill="1" applyBorder="1" applyAlignment="1">
      <alignment horizontal="left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49" fontId="15" fillId="7" borderId="10" xfId="0" applyNumberFormat="1" applyFont="1" applyFill="1" applyBorder="1" applyAlignment="1">
      <alignment horizontal="center" vertical="center" wrapText="1"/>
    </xf>
    <xf numFmtId="49" fontId="15" fillId="7" borderId="15" xfId="0" applyNumberFormat="1" applyFont="1" applyFill="1" applyBorder="1" applyAlignment="1">
      <alignment horizontal="center" vertical="center" wrapText="1"/>
    </xf>
    <xf numFmtId="49" fontId="12" fillId="7" borderId="10" xfId="38" applyNumberFormat="1" applyFont="1" applyFill="1" applyBorder="1" applyAlignment="1">
      <alignment horizontal="center" vertical="center" wrapText="1"/>
    </xf>
    <xf numFmtId="1" fontId="12" fillId="11" borderId="29" xfId="38" applyNumberFormat="1" applyFont="1" applyFill="1" applyBorder="1" applyAlignment="1">
      <alignment horizontal="center" vertical="center" wrapText="1"/>
    </xf>
    <xf numFmtId="43" fontId="12" fillId="7" borderId="29" xfId="38" applyNumberFormat="1" applyFont="1" applyFill="1" applyBorder="1" applyAlignment="1">
      <alignment horizontal="center" vertical="center" wrapText="1"/>
    </xf>
    <xf numFmtId="0" fontId="12" fillId="0" borderId="4" xfId="37" applyFont="1" applyFill="1" applyBorder="1" applyAlignment="1">
      <alignment horizontal="center" vertical="center" wrapText="1"/>
    </xf>
    <xf numFmtId="1" fontId="12" fillId="0" borderId="8" xfId="27" applyNumberFormat="1" applyFont="1" applyFill="1" applyBorder="1" applyAlignment="1">
      <alignment horizontal="center" vertical="center" wrapText="1"/>
    </xf>
    <xf numFmtId="49" fontId="12" fillId="18" borderId="1" xfId="27" applyNumberFormat="1" applyFont="1" applyFill="1" applyBorder="1" applyAlignment="1">
      <alignment horizontal="center" vertical="center" wrapText="1"/>
    </xf>
    <xf numFmtId="43" fontId="12" fillId="0" borderId="8" xfId="27" applyNumberFormat="1" applyFont="1" applyFill="1" applyBorder="1" applyAlignment="1">
      <alignment horizontal="center" vertical="center" wrapText="1"/>
    </xf>
    <xf numFmtId="0" fontId="12" fillId="4" borderId="6" xfId="37" applyFont="1" applyFill="1" applyBorder="1" applyAlignment="1">
      <alignment horizontal="center" vertical="center" wrapText="1"/>
    </xf>
    <xf numFmtId="49" fontId="12" fillId="0" borderId="1" xfId="27" applyNumberFormat="1" applyFont="1" applyFill="1" applyBorder="1" applyAlignment="1">
      <alignment horizontal="center" vertical="center" wrapText="1"/>
    </xf>
    <xf numFmtId="1" fontId="12" fillId="7" borderId="29" xfId="38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1" fontId="12" fillId="4" borderId="28" xfId="27" applyNumberFormat="1" applyFont="1" applyFill="1" applyBorder="1" applyAlignment="1">
      <alignment horizontal="center" vertical="center" wrapText="1"/>
    </xf>
    <xf numFmtId="49" fontId="12" fillId="7" borderId="10" xfId="20" applyNumberFormat="1" applyFont="1" applyFill="1" applyBorder="1" applyAlignment="1">
      <alignment horizontal="center" vertical="center" wrapText="1"/>
    </xf>
    <xf numFmtId="1" fontId="12" fillId="7" borderId="29" xfId="20" applyNumberFormat="1" applyFont="1" applyFill="1" applyBorder="1" applyAlignment="1">
      <alignment horizontal="center" vertical="center" wrapText="1"/>
    </xf>
    <xf numFmtId="43" fontId="12" fillId="7" borderId="29" xfId="2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6" xfId="36" applyFont="1" applyFill="1" applyBorder="1" applyAlignment="1">
      <alignment horizontal="center" vertical="center" wrapText="1"/>
    </xf>
    <xf numFmtId="43" fontId="12" fillId="0" borderId="5" xfId="27" applyNumberFormat="1" applyFont="1" applyFill="1" applyBorder="1" applyAlignment="1">
      <alignment horizontal="center" vertical="center" wrapText="1"/>
    </xf>
    <xf numFmtId="0" fontId="12" fillId="4" borderId="5" xfId="16" applyFont="1" applyFill="1" applyBorder="1" applyAlignment="1">
      <alignment horizontal="left" vertical="center" wrapText="1"/>
    </xf>
    <xf numFmtId="0" fontId="12" fillId="4" borderId="5" xfId="16" applyFont="1" applyFill="1" applyBorder="1" applyAlignment="1">
      <alignment horizontal="center" vertical="center" wrapText="1"/>
    </xf>
    <xf numFmtId="49" fontId="12" fillId="0" borderId="12" xfId="27" applyNumberFormat="1" applyFont="1" applyFill="1" applyBorder="1" applyAlignment="1">
      <alignment horizontal="center" vertical="center" wrapText="1"/>
    </xf>
    <xf numFmtId="1" fontId="12" fillId="0" borderId="12" xfId="27" applyNumberFormat="1" applyFont="1" applyFill="1" applyBorder="1" applyAlignment="1">
      <alignment horizontal="center" vertical="center" wrapText="1"/>
    </xf>
    <xf numFmtId="43" fontId="12" fillId="0" borderId="11" xfId="27" applyNumberFormat="1" applyFont="1" applyFill="1" applyBorder="1" applyAlignment="1">
      <alignment horizontal="center" vertical="center" wrapText="1"/>
    </xf>
    <xf numFmtId="1" fontId="12" fillId="0" borderId="1" xfId="27" applyNumberFormat="1" applyFont="1" applyFill="1" applyBorder="1" applyAlignment="1">
      <alignment horizontal="center" vertical="center" wrapText="1"/>
    </xf>
    <xf numFmtId="1" fontId="12" fillId="0" borderId="23" xfId="27" applyNumberFormat="1" applyFont="1" applyFill="1" applyBorder="1" applyAlignment="1">
      <alignment horizontal="center" vertical="center" wrapText="1"/>
    </xf>
    <xf numFmtId="43" fontId="12" fillId="0" borderId="22" xfId="27" applyNumberFormat="1" applyFont="1" applyFill="1" applyBorder="1" applyAlignment="1">
      <alignment horizontal="center" vertical="center" wrapText="1"/>
    </xf>
    <xf numFmtId="49" fontId="12" fillId="0" borderId="23" xfId="27" applyNumberFormat="1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2" fillId="10" borderId="0" xfId="0" applyFont="1" applyFill="1" applyAlignment="1">
      <alignment horizontal="center" vertical="center" wrapText="1"/>
    </xf>
    <xf numFmtId="0" fontId="11" fillId="10" borderId="0" xfId="0" applyFont="1" applyFill="1" applyAlignment="1">
      <alignment horizontal="left" vertical="center" wrapText="1"/>
    </xf>
    <xf numFmtId="38" fontId="11" fillId="10" borderId="0" xfId="0" applyNumberFormat="1" applyFont="1" applyFill="1" applyAlignment="1">
      <alignment horizontal="center" vertical="center" wrapText="1"/>
    </xf>
    <xf numFmtId="0" fontId="12" fillId="9" borderId="0" xfId="0" applyFont="1" applyFill="1" applyAlignment="1">
      <alignment horizontal="left" vertical="center" wrapText="1"/>
    </xf>
    <xf numFmtId="0" fontId="12" fillId="9" borderId="0" xfId="0" applyFont="1" applyFill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indent="1"/>
    </xf>
    <xf numFmtId="43" fontId="11" fillId="0" borderId="0" xfId="0" applyNumberFormat="1" applyFont="1" applyFill="1" applyBorder="1" applyAlignment="1">
      <alignment horizontal="center" vertical="center" wrapText="1"/>
    </xf>
    <xf numFmtId="43" fontId="14" fillId="0" borderId="0" xfId="0" applyNumberFormat="1" applyFont="1" applyFill="1" applyBorder="1" applyAlignment="1">
      <alignment horizontal="center" vertical="center" wrapText="1"/>
    </xf>
    <xf numFmtId="43" fontId="17" fillId="0" borderId="0" xfId="0" applyNumberFormat="1" applyFont="1" applyFill="1" applyBorder="1" applyAlignment="1">
      <alignment horizontal="center" vertical="center" wrapText="1"/>
    </xf>
    <xf numFmtId="49" fontId="12" fillId="2" borderId="32" xfId="0" applyNumberFormat="1" applyFont="1" applyFill="1" applyBorder="1" applyAlignment="1">
      <alignment horizontal="left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31" xfId="36" applyFont="1" applyFill="1" applyBorder="1" applyAlignment="1">
      <alignment horizontal="center" vertical="center" wrapText="1"/>
    </xf>
    <xf numFmtId="10" fontId="12" fillId="0" borderId="30" xfId="27" applyNumberFormat="1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left" vertical="center" wrapText="1"/>
    </xf>
    <xf numFmtId="0" fontId="12" fillId="0" borderId="30" xfId="27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/>
    </xf>
    <xf numFmtId="49" fontId="12" fillId="0" borderId="23" xfId="0" applyNumberFormat="1" applyFont="1" applyFill="1" applyBorder="1" applyAlignment="1">
      <alignment horizontal="center" vertical="center" wrapText="1"/>
    </xf>
    <xf numFmtId="0" fontId="12" fillId="0" borderId="14" xfId="36" applyFont="1" applyFill="1" applyBorder="1" applyAlignment="1">
      <alignment horizontal="center" vertical="center" wrapText="1"/>
    </xf>
    <xf numFmtId="10" fontId="12" fillId="0" borderId="26" xfId="27" applyNumberFormat="1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left" vertical="center" wrapText="1"/>
    </xf>
    <xf numFmtId="0" fontId="18" fillId="3" borderId="28" xfId="0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NumberFormat="1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165" fontId="15" fillId="5" borderId="38" xfId="0" applyNumberFormat="1" applyFont="1" applyFill="1" applyBorder="1" applyAlignment="1" applyProtection="1">
      <alignment horizontal="center" vertical="center"/>
    </xf>
    <xf numFmtId="0" fontId="12" fillId="0" borderId="31" xfId="37" applyFont="1" applyFill="1" applyBorder="1" applyAlignment="1">
      <alignment horizontal="center" vertical="center" wrapText="1"/>
    </xf>
    <xf numFmtId="2" fontId="2" fillId="0" borderId="0" xfId="5" applyNumberFormat="1" applyFont="1" applyFill="1" applyBorder="1" applyAlignment="1">
      <alignment horizontal="center" vertical="center" wrapText="1"/>
    </xf>
    <xf numFmtId="0" fontId="15" fillId="7" borderId="35" xfId="0" applyNumberFormat="1" applyFont="1" applyFill="1" applyBorder="1" applyAlignment="1">
      <alignment horizontal="left" vertical="center" wrapText="1"/>
    </xf>
    <xf numFmtId="0" fontId="18" fillId="3" borderId="49" xfId="0" applyNumberFormat="1" applyFont="1" applyFill="1" applyBorder="1" applyAlignment="1">
      <alignment horizontal="left" vertical="center" wrapText="1"/>
    </xf>
    <xf numFmtId="0" fontId="12" fillId="3" borderId="50" xfId="0" applyNumberFormat="1" applyFont="1" applyFill="1" applyBorder="1" applyAlignment="1">
      <alignment horizontal="left" vertical="center" indent="1"/>
    </xf>
    <xf numFmtId="49" fontId="12" fillId="0" borderId="17" xfId="0" applyNumberFormat="1" applyFont="1" applyFill="1" applyBorder="1" applyAlignment="1">
      <alignment horizontal="left" vertical="center" wrapText="1"/>
    </xf>
    <xf numFmtId="0" fontId="12" fillId="0" borderId="17" xfId="16" applyFont="1" applyFill="1" applyBorder="1" applyAlignment="1">
      <alignment horizontal="center" vertical="center" wrapText="1"/>
    </xf>
    <xf numFmtId="0" fontId="12" fillId="3" borderId="51" xfId="0" applyNumberFormat="1" applyFont="1" applyFill="1" applyBorder="1" applyAlignment="1">
      <alignment horizontal="left" vertical="center" indent="1"/>
    </xf>
    <xf numFmtId="0" fontId="12" fillId="3" borderId="53" xfId="0" applyNumberFormat="1" applyFont="1" applyFill="1" applyBorder="1" applyAlignment="1">
      <alignment horizontal="left" vertical="center" indent="1"/>
    </xf>
    <xf numFmtId="0" fontId="12" fillId="0" borderId="1" xfId="0" applyFont="1" applyFill="1" applyBorder="1" applyAlignment="1">
      <alignment horizontal="center" vertical="center"/>
    </xf>
    <xf numFmtId="0" fontId="12" fillId="0" borderId="22" xfId="6" applyFont="1" applyFill="1" applyBorder="1" applyAlignment="1">
      <alignment horizontal="left" vertical="center" wrapText="1"/>
    </xf>
    <xf numFmtId="0" fontId="11" fillId="0" borderId="23" xfId="6" applyFont="1" applyFill="1" applyBorder="1" applyAlignment="1">
      <alignment horizontal="center" vertical="center" wrapText="1"/>
    </xf>
    <xf numFmtId="43" fontId="11" fillId="3" borderId="0" xfId="20" applyFont="1" applyFill="1" applyBorder="1" applyAlignment="1">
      <alignment horizontal="center" vertical="center"/>
    </xf>
    <xf numFmtId="43" fontId="12" fillId="11" borderId="25" xfId="20" applyFont="1" applyFill="1" applyBorder="1" applyAlignment="1">
      <alignment horizontal="center" vertical="center"/>
    </xf>
    <xf numFmtId="43" fontId="12" fillId="0" borderId="8" xfId="20" applyFont="1" applyFill="1" applyBorder="1" applyAlignment="1">
      <alignment horizontal="center" vertical="center" wrapText="1"/>
    </xf>
    <xf numFmtId="43" fontId="12" fillId="0" borderId="28" xfId="20" applyFont="1" applyFill="1" applyBorder="1" applyAlignment="1">
      <alignment horizontal="center" vertical="center" wrapText="1"/>
    </xf>
    <xf numFmtId="43" fontId="12" fillId="7" borderId="29" xfId="20" applyFont="1" applyFill="1" applyBorder="1" applyAlignment="1">
      <alignment horizontal="center" vertical="center" wrapText="1"/>
    </xf>
    <xf numFmtId="0" fontId="12" fillId="9" borderId="56" xfId="0" applyFont="1" applyFill="1" applyBorder="1" applyAlignment="1">
      <alignment horizontal="left" vertical="center"/>
    </xf>
    <xf numFmtId="0" fontId="15" fillId="3" borderId="56" xfId="0" applyFont="1" applyFill="1" applyBorder="1" applyAlignment="1">
      <alignment horizontal="center" vertical="center" wrapText="1"/>
    </xf>
    <xf numFmtId="49" fontId="15" fillId="3" borderId="56" xfId="0" applyNumberFormat="1" applyFont="1" applyFill="1" applyBorder="1" applyAlignment="1">
      <alignment horizontal="left" vertical="center" wrapText="1"/>
    </xf>
    <xf numFmtId="0" fontId="15" fillId="3" borderId="61" xfId="0" applyFont="1" applyFill="1" applyBorder="1" applyAlignment="1">
      <alignment horizontal="center" vertical="center" wrapText="1"/>
    </xf>
    <xf numFmtId="0" fontId="15" fillId="11" borderId="35" xfId="0" applyNumberFormat="1" applyFont="1" applyFill="1" applyBorder="1" applyAlignment="1">
      <alignment horizontal="left" vertical="center" wrapText="1"/>
    </xf>
    <xf numFmtId="0" fontId="12" fillId="0" borderId="49" xfId="0" applyFont="1" applyFill="1" applyBorder="1" applyAlignment="1">
      <alignment horizontal="left" vertical="center" wrapText="1"/>
    </xf>
    <xf numFmtId="0" fontId="12" fillId="4" borderId="63" xfId="0" applyNumberFormat="1" applyFont="1" applyFill="1" applyBorder="1" applyAlignment="1">
      <alignment horizontal="left" vertical="center" wrapText="1"/>
    </xf>
    <xf numFmtId="0" fontId="12" fillId="2" borderId="63" xfId="0" applyFont="1" applyFill="1" applyBorder="1" applyAlignment="1">
      <alignment horizontal="left" vertical="center" wrapText="1"/>
    </xf>
    <xf numFmtId="0" fontId="12" fillId="3" borderId="49" xfId="0" applyNumberFormat="1" applyFont="1" applyFill="1" applyBorder="1" applyAlignment="1">
      <alignment horizontal="left" vertical="center" wrapText="1"/>
    </xf>
    <xf numFmtId="0" fontId="12" fillId="3" borderId="63" xfId="0" applyNumberFormat="1" applyFont="1" applyFill="1" applyBorder="1" applyAlignment="1">
      <alignment horizontal="left" vertical="center" wrapText="1"/>
    </xf>
    <xf numFmtId="0" fontId="12" fillId="3" borderId="66" xfId="0" applyNumberFormat="1" applyFont="1" applyFill="1" applyBorder="1" applyAlignment="1">
      <alignment horizontal="left" vertical="center" wrapText="1"/>
    </xf>
    <xf numFmtId="0" fontId="12" fillId="16" borderId="49" xfId="0" applyNumberFormat="1" applyFont="1" applyFill="1" applyBorder="1" applyAlignment="1">
      <alignment horizontal="left" vertical="center" wrapText="1"/>
    </xf>
    <xf numFmtId="0" fontId="12" fillId="0" borderId="49" xfId="0" applyNumberFormat="1" applyFont="1" applyFill="1" applyBorder="1" applyAlignment="1">
      <alignment horizontal="left" vertical="center" wrapText="1"/>
    </xf>
    <xf numFmtId="0" fontId="12" fillId="3" borderId="51" xfId="0" applyNumberFormat="1" applyFont="1" applyFill="1" applyBorder="1" applyAlignment="1">
      <alignment horizontal="left" vertical="center" wrapText="1"/>
    </xf>
    <xf numFmtId="0" fontId="12" fillId="4" borderId="49" xfId="0" applyFont="1" applyFill="1" applyBorder="1" applyAlignment="1">
      <alignment horizontal="left" vertical="center" wrapText="1"/>
    </xf>
    <xf numFmtId="0" fontId="12" fillId="0" borderId="63" xfId="0" applyFont="1" applyFill="1" applyBorder="1" applyAlignment="1">
      <alignment horizontal="left" vertical="center" wrapText="1"/>
    </xf>
    <xf numFmtId="0" fontId="12" fillId="0" borderId="51" xfId="0" applyFont="1" applyFill="1" applyBorder="1" applyAlignment="1">
      <alignment horizontal="left" vertical="center" wrapText="1"/>
    </xf>
    <xf numFmtId="0" fontId="12" fillId="0" borderId="53" xfId="0" applyFont="1" applyFill="1" applyBorder="1" applyAlignment="1">
      <alignment horizontal="left" vertical="center" wrapText="1"/>
    </xf>
    <xf numFmtId="0" fontId="12" fillId="16" borderId="51" xfId="0" applyNumberFormat="1" applyFont="1" applyFill="1" applyBorder="1" applyAlignment="1">
      <alignment horizontal="left" vertical="center" indent="1"/>
    </xf>
    <xf numFmtId="0" fontId="15" fillId="6" borderId="10" xfId="0" applyFont="1" applyFill="1" applyBorder="1" applyAlignment="1">
      <alignment horizontal="center" vertical="center" wrapText="1"/>
    </xf>
    <xf numFmtId="0" fontId="15" fillId="6" borderId="10" xfId="0" applyFont="1" applyFill="1" applyBorder="1" applyAlignment="1">
      <alignment horizontal="center" vertical="center"/>
    </xf>
    <xf numFmtId="43" fontId="15" fillId="6" borderId="10" xfId="20" applyFont="1" applyFill="1" applyBorder="1" applyAlignment="1">
      <alignment horizontal="center" vertical="center"/>
    </xf>
    <xf numFmtId="171" fontId="12" fillId="11" borderId="29" xfId="20" applyNumberFormat="1" applyFont="1" applyFill="1" applyBorder="1" applyAlignment="1">
      <alignment horizontal="center" vertical="center" wrapText="1"/>
    </xf>
    <xf numFmtId="171" fontId="12" fillId="0" borderId="28" xfId="27" applyNumberFormat="1" applyFont="1" applyFill="1" applyBorder="1" applyAlignment="1">
      <alignment horizontal="center" vertical="center" wrapText="1"/>
    </xf>
    <xf numFmtId="171" fontId="12" fillId="4" borderId="28" xfId="27" applyNumberFormat="1" applyFont="1" applyFill="1" applyBorder="1" applyAlignment="1">
      <alignment horizontal="center" vertical="center" wrapText="1"/>
    </xf>
    <xf numFmtId="171" fontId="12" fillId="0" borderId="30" xfId="20" applyNumberFormat="1" applyFont="1" applyFill="1" applyBorder="1" applyAlignment="1">
      <alignment horizontal="center" vertical="center" wrapText="1"/>
    </xf>
    <xf numFmtId="171" fontId="12" fillId="0" borderId="30" xfId="27" applyNumberFormat="1" applyFont="1" applyFill="1" applyBorder="1" applyAlignment="1">
      <alignment horizontal="center" vertical="center" wrapText="1"/>
    </xf>
    <xf numFmtId="171" fontId="22" fillId="0" borderId="28" xfId="27" applyNumberFormat="1" applyFont="1" applyFill="1" applyBorder="1" applyAlignment="1">
      <alignment horizontal="center" vertical="center" wrapText="1"/>
    </xf>
    <xf numFmtId="171" fontId="12" fillId="7" borderId="29" xfId="38" applyNumberFormat="1" applyFont="1" applyFill="1" applyBorder="1" applyAlignment="1">
      <alignment horizontal="center" vertical="center" wrapText="1"/>
    </xf>
    <xf numFmtId="171" fontId="12" fillId="0" borderId="8" xfId="27" applyNumberFormat="1" applyFont="1" applyFill="1" applyBorder="1" applyAlignment="1">
      <alignment horizontal="center" vertical="center" wrapText="1"/>
    </xf>
    <xf numFmtId="171" fontId="12" fillId="7" borderId="29" xfId="20" applyNumberFormat="1" applyFont="1" applyFill="1" applyBorder="1" applyAlignment="1">
      <alignment horizontal="center" vertical="center" wrapText="1"/>
    </xf>
    <xf numFmtId="171" fontId="12" fillId="0" borderId="5" xfId="27" applyNumberFormat="1" applyFont="1" applyFill="1" applyBorder="1" applyAlignment="1">
      <alignment horizontal="center" vertical="center" wrapText="1"/>
    </xf>
    <xf numFmtId="171" fontId="12" fillId="4" borderId="5" xfId="27" applyNumberFormat="1" applyFont="1" applyFill="1" applyBorder="1" applyAlignment="1">
      <alignment horizontal="center" vertical="center" wrapText="1"/>
    </xf>
    <xf numFmtId="171" fontId="12" fillId="0" borderId="11" xfId="27" applyNumberFormat="1" applyFont="1" applyFill="1" applyBorder="1" applyAlignment="1">
      <alignment horizontal="center" vertical="center" wrapText="1"/>
    </xf>
    <xf numFmtId="171" fontId="12" fillId="4" borderId="11" xfId="27" applyNumberFormat="1" applyFont="1" applyFill="1" applyBorder="1" applyAlignment="1">
      <alignment horizontal="center" vertical="center" wrapText="1"/>
    </xf>
    <xf numFmtId="171" fontId="12" fillId="0" borderId="22" xfId="27" applyNumberFormat="1" applyFont="1" applyFill="1" applyBorder="1" applyAlignment="1">
      <alignment horizontal="center" vertical="center" wrapText="1"/>
    </xf>
    <xf numFmtId="171" fontId="12" fillId="11" borderId="25" xfId="20" applyNumberFormat="1" applyFont="1" applyFill="1" applyBorder="1" applyAlignment="1">
      <alignment horizontal="center" vertical="center"/>
    </xf>
    <xf numFmtId="171" fontId="12" fillId="0" borderId="16" xfId="20" applyNumberFormat="1" applyFont="1" applyFill="1" applyBorder="1" applyAlignment="1">
      <alignment horizontal="center" vertical="center" wrapText="1"/>
    </xf>
    <xf numFmtId="171" fontId="12" fillId="0" borderId="8" xfId="20" applyNumberFormat="1" applyFont="1" applyFill="1" applyBorder="1" applyAlignment="1">
      <alignment horizontal="center" vertical="center" wrapText="1"/>
    </xf>
    <xf numFmtId="171" fontId="12" fillId="0" borderId="22" xfId="20" applyNumberFormat="1" applyFont="1" applyFill="1" applyBorder="1" applyAlignment="1">
      <alignment horizontal="center" vertical="center" wrapText="1"/>
    </xf>
    <xf numFmtId="171" fontId="12" fillId="7" borderId="10" xfId="20" applyNumberFormat="1" applyFont="1" applyFill="1" applyBorder="1" applyAlignment="1">
      <alignment horizontal="center" vertical="center"/>
    </xf>
    <xf numFmtId="171" fontId="12" fillId="11" borderId="10" xfId="20" applyNumberFormat="1" applyFont="1" applyFill="1" applyBorder="1" applyAlignment="1">
      <alignment horizontal="center" vertical="center"/>
    </xf>
    <xf numFmtId="171" fontId="12" fillId="0" borderId="28" xfId="20" applyNumberFormat="1" applyFont="1" applyFill="1" applyBorder="1" applyAlignment="1">
      <alignment horizontal="center" vertical="center" wrapText="1"/>
    </xf>
    <xf numFmtId="171" fontId="12" fillId="0" borderId="10" xfId="20" applyNumberFormat="1" applyFont="1" applyFill="1" applyBorder="1" applyAlignment="1">
      <alignment horizontal="center" vertical="center"/>
    </xf>
    <xf numFmtId="171" fontId="12" fillId="8" borderId="10" xfId="20" applyNumberFormat="1" applyFont="1" applyFill="1" applyBorder="1" applyAlignment="1">
      <alignment horizontal="center" vertical="center"/>
    </xf>
    <xf numFmtId="172" fontId="14" fillId="3" borderId="0" xfId="0" applyNumberFormat="1" applyFont="1" applyFill="1" applyBorder="1" applyAlignment="1">
      <alignment horizontal="center" vertical="center" wrapText="1"/>
    </xf>
    <xf numFmtId="172" fontId="11" fillId="3" borderId="0" xfId="0" applyNumberFormat="1" applyFont="1" applyFill="1" applyBorder="1" applyAlignment="1">
      <alignment horizontal="center" vertical="center" wrapText="1"/>
    </xf>
    <xf numFmtId="172" fontId="15" fillId="3" borderId="9" xfId="0" applyNumberFormat="1" applyFont="1" applyFill="1" applyBorder="1" applyAlignment="1">
      <alignment horizontal="center" vertical="center" wrapText="1"/>
    </xf>
    <xf numFmtId="172" fontId="15" fillId="12" borderId="15" xfId="0" applyNumberFormat="1" applyFont="1" applyFill="1" applyBorder="1" applyAlignment="1" applyProtection="1">
      <alignment horizontal="center" vertical="center" wrapText="1"/>
    </xf>
    <xf numFmtId="172" fontId="12" fillId="0" borderId="4" xfId="22" applyNumberFormat="1" applyFont="1" applyFill="1" applyBorder="1" applyAlignment="1">
      <alignment horizontal="center" vertical="center" wrapText="1"/>
    </xf>
    <xf numFmtId="172" fontId="12" fillId="0" borderId="6" xfId="22" applyNumberFormat="1" applyFont="1" applyFill="1" applyBorder="1" applyAlignment="1">
      <alignment horizontal="center" vertical="center" wrapText="1"/>
    </xf>
    <xf numFmtId="172" fontId="12" fillId="4" borderId="6" xfId="22" applyNumberFormat="1" applyFont="1" applyFill="1" applyBorder="1" applyAlignment="1">
      <alignment horizontal="center" vertical="center" wrapText="1"/>
    </xf>
    <xf numFmtId="172" fontId="12" fillId="0" borderId="13" xfId="0" applyNumberFormat="1" applyFont="1" applyFill="1" applyBorder="1" applyAlignment="1" applyProtection="1">
      <alignment horizontal="center" vertical="center" wrapText="1"/>
    </xf>
    <xf numFmtId="172" fontId="15" fillId="11" borderId="15" xfId="0" applyNumberFormat="1" applyFont="1" applyFill="1" applyBorder="1" applyAlignment="1" applyProtection="1">
      <alignment horizontal="center" vertical="center" wrapText="1"/>
    </xf>
    <xf numFmtId="172" fontId="12" fillId="0" borderId="13" xfId="25" applyNumberFormat="1" applyFont="1" applyFill="1" applyBorder="1" applyAlignment="1">
      <alignment horizontal="center" vertical="center" wrapText="1"/>
    </xf>
    <xf numFmtId="172" fontId="12" fillId="0" borderId="13" xfId="23" applyNumberFormat="1" applyFont="1" applyFill="1" applyBorder="1" applyAlignment="1">
      <alignment horizontal="center" vertical="center" wrapText="1"/>
    </xf>
    <xf numFmtId="172" fontId="15" fillId="7" borderId="15" xfId="0" applyNumberFormat="1" applyFont="1" applyFill="1" applyBorder="1" applyAlignment="1" applyProtection="1">
      <alignment horizontal="center" vertical="center" wrapText="1"/>
    </xf>
    <xf numFmtId="172" fontId="12" fillId="0" borderId="6" xfId="0" applyNumberFormat="1" applyFont="1" applyFill="1" applyBorder="1" applyAlignment="1" applyProtection="1">
      <alignment horizontal="center" vertical="center" wrapText="1"/>
    </xf>
    <xf numFmtId="172" fontId="12" fillId="0" borderId="31" xfId="0" applyNumberFormat="1" applyFont="1" applyFill="1" applyBorder="1" applyAlignment="1" applyProtection="1">
      <alignment horizontal="center" vertical="center" wrapText="1"/>
    </xf>
    <xf numFmtId="172" fontId="12" fillId="4" borderId="4" xfId="0" applyNumberFormat="1" applyFont="1" applyFill="1" applyBorder="1" applyAlignment="1" applyProtection="1">
      <alignment horizontal="center" vertical="center" wrapText="1"/>
    </xf>
    <xf numFmtId="172" fontId="12" fillId="4" borderId="6" xfId="0" applyNumberFormat="1" applyFont="1" applyFill="1" applyBorder="1" applyAlignment="1" applyProtection="1">
      <alignment horizontal="center" vertical="center" wrapText="1"/>
    </xf>
    <xf numFmtId="172" fontId="12" fillId="0" borderId="4" xfId="0" applyNumberFormat="1" applyFont="1" applyFill="1" applyBorder="1" applyAlignment="1" applyProtection="1">
      <alignment horizontal="center" vertical="center" wrapText="1"/>
    </xf>
    <xf numFmtId="172" fontId="12" fillId="4" borderId="4" xfId="22" applyNumberFormat="1" applyFont="1" applyFill="1" applyBorder="1" applyAlignment="1">
      <alignment horizontal="center" vertical="center" wrapText="1"/>
    </xf>
    <xf numFmtId="172" fontId="12" fillId="0" borderId="14" xfId="0" applyNumberFormat="1" applyFont="1" applyFill="1" applyBorder="1" applyAlignment="1" applyProtection="1">
      <alignment horizontal="center" vertical="center" wrapText="1"/>
    </xf>
    <xf numFmtId="170" fontId="14" fillId="3" borderId="58" xfId="0" applyNumberFormat="1" applyFont="1" applyFill="1" applyBorder="1" applyAlignment="1">
      <alignment horizontal="center" vertical="center" wrapText="1"/>
    </xf>
    <xf numFmtId="170" fontId="14" fillId="3" borderId="59" xfId="0" applyNumberFormat="1" applyFont="1" applyFill="1" applyBorder="1" applyAlignment="1">
      <alignment horizontal="center" vertical="center" wrapText="1"/>
    </xf>
    <xf numFmtId="170" fontId="12" fillId="0" borderId="59" xfId="0" applyNumberFormat="1" applyFont="1" applyFill="1" applyBorder="1" applyAlignment="1">
      <alignment horizontal="center" vertical="center" wrapText="1"/>
    </xf>
    <xf numFmtId="170" fontId="15" fillId="6" borderId="36" xfId="0" applyNumberFormat="1" applyFont="1" applyFill="1" applyBorder="1" applyAlignment="1">
      <alignment horizontal="center" vertical="center" wrapText="1"/>
    </xf>
    <xf numFmtId="170" fontId="15" fillId="3" borderId="59" xfId="0" applyNumberFormat="1" applyFont="1" applyFill="1" applyBorder="1" applyAlignment="1">
      <alignment horizontal="center" vertical="center" wrapText="1"/>
    </xf>
    <xf numFmtId="170" fontId="15" fillId="11" borderId="36" xfId="20" applyNumberFormat="1" applyFont="1" applyFill="1" applyBorder="1" applyAlignment="1">
      <alignment horizontal="center" vertical="center" wrapText="1"/>
    </xf>
    <xf numFmtId="170" fontId="12" fillId="0" borderId="62" xfId="23" applyNumberFormat="1" applyFont="1" applyFill="1" applyBorder="1" applyAlignment="1">
      <alignment horizontal="center" vertical="center" wrapText="1"/>
    </xf>
    <xf numFmtId="170" fontId="12" fillId="4" borderId="64" xfId="20" applyNumberFormat="1" applyFont="1" applyFill="1" applyBorder="1" applyAlignment="1">
      <alignment horizontal="center" vertical="center" wrapText="1"/>
    </xf>
    <xf numFmtId="170" fontId="12" fillId="3" borderId="65" xfId="20" applyNumberFormat="1" applyFont="1" applyFill="1" applyBorder="1" applyAlignment="1">
      <alignment horizontal="center" vertical="center" wrapText="1"/>
    </xf>
    <xf numFmtId="170" fontId="12" fillId="0" borderId="65" xfId="20" applyNumberFormat="1" applyFont="1" applyFill="1" applyBorder="1" applyAlignment="1">
      <alignment horizontal="center" vertical="center" wrapText="1"/>
    </xf>
    <xf numFmtId="170" fontId="15" fillId="7" borderId="36" xfId="38" applyNumberFormat="1" applyFont="1" applyFill="1" applyBorder="1" applyAlignment="1">
      <alignment horizontal="center" vertical="center" wrapText="1"/>
    </xf>
    <xf numFmtId="170" fontId="12" fillId="0" borderId="65" xfId="23" applyNumberFormat="1" applyFont="1" applyFill="1" applyBorder="1" applyAlignment="1">
      <alignment horizontal="center" vertical="center" wrapText="1"/>
    </xf>
    <xf numFmtId="170" fontId="15" fillId="7" borderId="36" xfId="20" applyNumberFormat="1" applyFont="1" applyFill="1" applyBorder="1" applyAlignment="1">
      <alignment horizontal="center" vertical="center" wrapText="1"/>
    </xf>
    <xf numFmtId="170" fontId="12" fillId="0" borderId="52" xfId="23" applyNumberFormat="1" applyFont="1" applyFill="1" applyBorder="1" applyAlignment="1">
      <alignment horizontal="center" vertical="center" wrapText="1"/>
    </xf>
    <xf numFmtId="170" fontId="12" fillId="0" borderId="47" xfId="23" applyNumberFormat="1" applyFont="1" applyFill="1" applyBorder="1" applyAlignment="1">
      <alignment horizontal="center" vertical="center" wrapText="1"/>
    </xf>
    <xf numFmtId="171" fontId="15" fillId="7" borderId="36" xfId="38" applyNumberFormat="1" applyFont="1" applyFill="1" applyBorder="1" applyAlignment="1">
      <alignment horizontal="center" vertical="center" wrapText="1"/>
    </xf>
    <xf numFmtId="171" fontId="12" fillId="0" borderId="52" xfId="23" applyNumberFormat="1" applyFont="1" applyFill="1" applyBorder="1" applyAlignment="1">
      <alignment horizontal="center" vertical="center" wrapText="1"/>
    </xf>
    <xf numFmtId="43" fontId="18" fillId="9" borderId="0" xfId="0" applyNumberFormat="1" applyFont="1" applyFill="1" applyAlignment="1">
      <alignment horizontal="left" vertical="center"/>
    </xf>
    <xf numFmtId="171" fontId="12" fillId="0" borderId="18" xfId="22" applyNumberFormat="1" applyFont="1" applyFill="1" applyBorder="1" applyAlignment="1">
      <alignment horizontal="center" vertical="center" wrapText="1"/>
    </xf>
    <xf numFmtId="171" fontId="12" fillId="0" borderId="18" xfId="36" applyNumberFormat="1" applyFont="1" applyFill="1" applyBorder="1" applyAlignment="1">
      <alignment horizontal="center" vertical="center" wrapText="1"/>
    </xf>
    <xf numFmtId="171" fontId="12" fillId="0" borderId="17" xfId="27" applyNumberFormat="1" applyFont="1" applyFill="1" applyBorder="1" applyAlignment="1">
      <alignment horizontal="center" vertical="center" wrapText="1"/>
    </xf>
    <xf numFmtId="171" fontId="12" fillId="0" borderId="16" xfId="27" applyNumberFormat="1" applyFont="1" applyFill="1" applyBorder="1" applyAlignment="1">
      <alignment horizontal="center" vertical="center" wrapText="1"/>
    </xf>
    <xf numFmtId="171" fontId="12" fillId="0" borderId="6" xfId="22" applyNumberFormat="1" applyFont="1" applyFill="1" applyBorder="1" applyAlignment="1">
      <alignment horizontal="center" vertical="center" wrapText="1"/>
    </xf>
    <xf numFmtId="171" fontId="12" fillId="0" borderId="6" xfId="36" applyNumberFormat="1" applyFont="1" applyFill="1" applyBorder="1" applyAlignment="1">
      <alignment horizontal="center" vertical="center" wrapText="1"/>
    </xf>
    <xf numFmtId="171" fontId="12" fillId="0" borderId="1" xfId="27" applyNumberFormat="1" applyFont="1" applyFill="1" applyBorder="1" applyAlignment="1">
      <alignment horizontal="center" vertical="center" wrapText="1"/>
    </xf>
    <xf numFmtId="171" fontId="12" fillId="0" borderId="14" xfId="22" applyNumberFormat="1" applyFont="1" applyFill="1" applyBorder="1" applyAlignment="1">
      <alignment horizontal="center" vertical="center" wrapText="1"/>
    </xf>
    <xf numFmtId="171" fontId="12" fillId="0" borderId="14" xfId="36" applyNumberFormat="1" applyFont="1" applyFill="1" applyBorder="1" applyAlignment="1">
      <alignment horizontal="center" vertical="center" wrapText="1"/>
    </xf>
    <xf numFmtId="171" fontId="12" fillId="0" borderId="23" xfId="27" applyNumberFormat="1" applyFont="1" applyFill="1" applyBorder="1" applyAlignment="1">
      <alignment horizontal="center" vertical="center" wrapText="1"/>
    </xf>
    <xf numFmtId="171" fontId="15" fillId="11" borderId="25" xfId="0" applyNumberFormat="1" applyFont="1" applyFill="1" applyBorder="1" applyAlignment="1" applyProtection="1">
      <alignment horizontal="center" vertical="center"/>
    </xf>
    <xf numFmtId="171" fontId="15" fillId="11" borderId="25" xfId="0" applyNumberFormat="1" applyFont="1" applyFill="1" applyBorder="1" applyAlignment="1">
      <alignment horizontal="center" vertical="center"/>
    </xf>
    <xf numFmtId="171" fontId="15" fillId="11" borderId="47" xfId="20" applyNumberFormat="1" applyFont="1" applyFill="1" applyBorder="1" applyAlignment="1">
      <alignment horizontal="center" vertical="center"/>
    </xf>
    <xf numFmtId="171" fontId="15" fillId="7" borderId="10" xfId="0" applyNumberFormat="1" applyFont="1" applyFill="1" applyBorder="1" applyAlignment="1" applyProtection="1">
      <alignment horizontal="center" vertical="center"/>
    </xf>
    <xf numFmtId="171" fontId="15" fillId="7" borderId="10" xfId="0" applyNumberFormat="1" applyFont="1" applyFill="1" applyBorder="1" applyAlignment="1">
      <alignment horizontal="center" vertical="center"/>
    </xf>
    <xf numFmtId="171" fontId="12" fillId="7" borderId="10" xfId="38" applyNumberFormat="1" applyFont="1" applyFill="1" applyBorder="1" applyAlignment="1">
      <alignment horizontal="center" vertical="center"/>
    </xf>
    <xf numFmtId="171" fontId="15" fillId="7" borderId="36" xfId="38" applyNumberFormat="1" applyFont="1" applyFill="1" applyBorder="1" applyAlignment="1">
      <alignment horizontal="center" vertical="center"/>
    </xf>
    <xf numFmtId="171" fontId="12" fillId="4" borderId="6" xfId="0" applyNumberFormat="1" applyFont="1" applyFill="1" applyBorder="1" applyAlignment="1" applyProtection="1">
      <alignment horizontal="center" vertical="center" wrapText="1"/>
    </xf>
    <xf numFmtId="171" fontId="12" fillId="0" borderId="6" xfId="37" applyNumberFormat="1" applyFont="1" applyFill="1" applyBorder="1" applyAlignment="1">
      <alignment horizontal="center" vertical="center" wrapText="1"/>
    </xf>
    <xf numFmtId="171" fontId="12" fillId="4" borderId="1" xfId="0" applyNumberFormat="1" applyFont="1" applyFill="1" applyBorder="1" applyAlignment="1" applyProtection="1">
      <alignment horizontal="center" vertical="center"/>
    </xf>
    <xf numFmtId="171" fontId="12" fillId="0" borderId="1" xfId="37" applyNumberFormat="1" applyFont="1" applyFill="1" applyBorder="1" applyAlignment="1">
      <alignment horizontal="center" vertical="center"/>
    </xf>
    <xf numFmtId="171" fontId="12" fillId="0" borderId="1" xfId="27" applyNumberFormat="1" applyFont="1" applyFill="1" applyBorder="1" applyAlignment="1">
      <alignment horizontal="center" vertical="center"/>
    </xf>
    <xf numFmtId="171" fontId="12" fillId="9" borderId="1" xfId="0" applyNumberFormat="1" applyFont="1" applyFill="1" applyBorder="1" applyAlignment="1">
      <alignment horizontal="center" vertical="center"/>
    </xf>
    <xf numFmtId="171" fontId="12" fillId="0" borderId="52" xfId="23" applyNumberFormat="1" applyFont="1" applyFill="1" applyBorder="1" applyAlignment="1">
      <alignment horizontal="center" vertical="center"/>
    </xf>
    <xf numFmtId="171" fontId="15" fillId="11" borderId="10" xfId="0" applyNumberFormat="1" applyFont="1" applyFill="1" applyBorder="1" applyAlignment="1" applyProtection="1">
      <alignment horizontal="center" vertical="center"/>
    </xf>
    <xf numFmtId="171" fontId="15" fillId="11" borderId="10" xfId="0" applyNumberFormat="1" applyFont="1" applyFill="1" applyBorder="1" applyAlignment="1">
      <alignment horizontal="center" vertical="center"/>
    </xf>
    <xf numFmtId="171" fontId="15" fillId="11" borderId="36" xfId="38" applyNumberFormat="1" applyFont="1" applyFill="1" applyBorder="1" applyAlignment="1">
      <alignment horizontal="center" vertical="center"/>
    </xf>
    <xf numFmtId="171" fontId="15" fillId="7" borderId="15" xfId="0" applyNumberFormat="1" applyFont="1" applyFill="1" applyBorder="1" applyAlignment="1" applyProtection="1">
      <alignment horizontal="center" vertical="center" wrapText="1"/>
    </xf>
    <xf numFmtId="171" fontId="15" fillId="7" borderId="15" xfId="0" applyNumberFormat="1" applyFont="1" applyFill="1" applyBorder="1" applyAlignment="1">
      <alignment horizontal="center" vertical="center" wrapText="1"/>
    </xf>
    <xf numFmtId="171" fontId="12" fillId="7" borderId="10" xfId="20" applyNumberFormat="1" applyFont="1" applyFill="1" applyBorder="1" applyAlignment="1">
      <alignment horizontal="center" vertical="center" wrapText="1"/>
    </xf>
    <xf numFmtId="171" fontId="12" fillId="7" borderId="48" xfId="20" applyNumberFormat="1" applyFont="1" applyFill="1" applyBorder="1" applyAlignment="1">
      <alignment horizontal="center" vertical="center" wrapText="1"/>
    </xf>
    <xf numFmtId="171" fontId="12" fillId="0" borderId="6" xfId="0" applyNumberFormat="1" applyFont="1" applyFill="1" applyBorder="1" applyAlignment="1" applyProtection="1">
      <alignment horizontal="center" vertical="center" wrapText="1"/>
    </xf>
    <xf numFmtId="171" fontId="12" fillId="0" borderId="4" xfId="36" applyNumberFormat="1" applyFont="1" applyFill="1" applyBorder="1" applyAlignment="1">
      <alignment horizontal="center" vertical="center" wrapText="1"/>
    </xf>
    <xf numFmtId="171" fontId="12" fillId="0" borderId="10" xfId="0" applyNumberFormat="1" applyFont="1" applyFill="1" applyBorder="1" applyAlignment="1" applyProtection="1">
      <alignment horizontal="center" vertical="center"/>
    </xf>
    <xf numFmtId="171" fontId="12" fillId="0" borderId="10" xfId="36" applyNumberFormat="1" applyFont="1" applyFill="1" applyBorder="1" applyAlignment="1">
      <alignment horizontal="center" vertical="center"/>
    </xf>
    <xf numFmtId="171" fontId="12" fillId="0" borderId="10" xfId="27" applyNumberFormat="1" applyFont="1" applyFill="1" applyBorder="1" applyAlignment="1">
      <alignment horizontal="center" vertical="center"/>
    </xf>
    <xf numFmtId="171" fontId="15" fillId="11" borderId="36" xfId="20" applyNumberFormat="1" applyFont="1" applyFill="1" applyBorder="1" applyAlignment="1">
      <alignment horizontal="center" vertical="center"/>
    </xf>
    <xf numFmtId="171" fontId="12" fillId="8" borderId="10" xfId="22" applyNumberFormat="1" applyFont="1" applyFill="1" applyBorder="1" applyAlignment="1">
      <alignment horizontal="center" vertical="center"/>
    </xf>
    <xf numFmtId="171" fontId="12" fillId="8" borderId="10" xfId="36" applyNumberFormat="1" applyFont="1" applyFill="1" applyBorder="1" applyAlignment="1">
      <alignment horizontal="center" vertical="center"/>
    </xf>
    <xf numFmtId="171" fontId="12" fillId="8" borderId="10" xfId="27" applyNumberFormat="1" applyFont="1" applyFill="1" applyBorder="1" applyAlignment="1">
      <alignment horizontal="center" vertical="center"/>
    </xf>
    <xf numFmtId="171" fontId="12" fillId="8" borderId="36" xfId="23" applyNumberFormat="1" applyFont="1" applyFill="1" applyBorder="1" applyAlignment="1">
      <alignment horizontal="center" vertical="center"/>
    </xf>
    <xf numFmtId="9" fontId="12" fillId="0" borderId="28" xfId="41" applyFont="1" applyFill="1" applyBorder="1" applyAlignment="1">
      <alignment horizontal="center" vertical="center" wrapText="1"/>
    </xf>
    <xf numFmtId="9" fontId="12" fillId="7" borderId="29" xfId="41" applyFont="1" applyFill="1" applyBorder="1" applyAlignment="1">
      <alignment horizontal="center" vertical="center" wrapText="1"/>
    </xf>
    <xf numFmtId="170" fontId="0" fillId="0" borderId="0" xfId="0" applyNumberFormat="1"/>
    <xf numFmtId="0" fontId="15" fillId="6" borderId="68" xfId="0" applyFont="1" applyFill="1" applyBorder="1" applyAlignment="1">
      <alignment vertical="center"/>
    </xf>
    <xf numFmtId="0" fontId="15" fillId="6" borderId="69" xfId="0" applyFont="1" applyFill="1" applyBorder="1" applyAlignment="1">
      <alignment vertical="center"/>
    </xf>
    <xf numFmtId="2" fontId="12" fillId="0" borderId="49" xfId="0" applyNumberFormat="1" applyFont="1" applyFill="1" applyBorder="1" applyAlignment="1">
      <alignment horizontal="left" vertical="center" wrapText="1"/>
    </xf>
    <xf numFmtId="2" fontId="12" fillId="0" borderId="5" xfId="16" applyNumberFormat="1" applyFont="1" applyFill="1" applyBorder="1" applyAlignment="1">
      <alignment horizontal="left" vertical="center" wrapText="1"/>
    </xf>
    <xf numFmtId="2" fontId="12" fillId="0" borderId="5" xfId="16" applyNumberFormat="1" applyFont="1" applyFill="1" applyBorder="1" applyAlignment="1">
      <alignment horizontal="center" vertical="center" wrapText="1"/>
    </xf>
    <xf numFmtId="2" fontId="12" fillId="0" borderId="4" xfId="36" applyNumberFormat="1" applyFont="1" applyFill="1" applyBorder="1" applyAlignment="1">
      <alignment horizontal="center" vertical="center" wrapText="1"/>
    </xf>
    <xf numFmtId="2" fontId="12" fillId="0" borderId="5" xfId="27" applyNumberFormat="1" applyFont="1" applyFill="1" applyBorder="1" applyAlignment="1">
      <alignment horizontal="center" vertical="center" wrapText="1"/>
    </xf>
    <xf numFmtId="2" fontId="12" fillId="0" borderId="1" xfId="16" applyNumberFormat="1" applyFont="1" applyFill="1" applyBorder="1" applyAlignment="1">
      <alignment horizontal="left" vertical="center" wrapText="1"/>
    </xf>
    <xf numFmtId="2" fontId="12" fillId="0" borderId="1" xfId="16" applyNumberFormat="1" applyFont="1" applyFill="1" applyBorder="1" applyAlignment="1">
      <alignment horizontal="center" vertical="center" wrapText="1"/>
    </xf>
    <xf numFmtId="2" fontId="12" fillId="16" borderId="49" xfId="0" applyNumberFormat="1" applyFont="1" applyFill="1" applyBorder="1" applyAlignment="1">
      <alignment horizontal="left" vertical="center" wrapText="1"/>
    </xf>
    <xf numFmtId="2" fontId="12" fillId="0" borderId="1" xfId="0" applyNumberFormat="1" applyFont="1" applyFill="1" applyBorder="1" applyAlignment="1">
      <alignment horizontal="left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2" fontId="12" fillId="0" borderId="4" xfId="37" applyNumberFormat="1" applyFont="1" applyFill="1" applyBorder="1" applyAlignment="1">
      <alignment horizontal="center" vertical="center" wrapText="1"/>
    </xf>
    <xf numFmtId="2" fontId="12" fillId="0" borderId="63" xfId="0" applyNumberFormat="1" applyFont="1" applyFill="1" applyBorder="1" applyAlignment="1">
      <alignment horizontal="left" vertical="center" wrapText="1"/>
    </xf>
    <xf numFmtId="2" fontId="12" fillId="0" borderId="12" xfId="0" applyNumberFormat="1" applyFont="1" applyFill="1" applyBorder="1" applyAlignment="1">
      <alignment horizontal="left" vertical="center" wrapText="1"/>
    </xf>
    <xf numFmtId="2" fontId="12" fillId="0" borderId="12" xfId="0" applyNumberFormat="1" applyFont="1" applyFill="1" applyBorder="1" applyAlignment="1">
      <alignment horizontal="center" vertical="center" wrapText="1"/>
    </xf>
    <xf numFmtId="2" fontId="12" fillId="0" borderId="13" xfId="36" applyNumberFormat="1" applyFont="1" applyFill="1" applyBorder="1" applyAlignment="1">
      <alignment horizontal="center" vertical="center" wrapText="1"/>
    </xf>
    <xf numFmtId="2" fontId="12" fillId="0" borderId="32" xfId="27" applyNumberFormat="1" applyFont="1" applyFill="1" applyBorder="1" applyAlignment="1">
      <alignment horizontal="center" vertical="center" wrapText="1"/>
    </xf>
    <xf numFmtId="2" fontId="12" fillId="3" borderId="49" xfId="0" applyNumberFormat="1" applyFont="1" applyFill="1" applyBorder="1" applyAlignment="1">
      <alignment horizontal="left" vertical="center" wrapText="1"/>
    </xf>
    <xf numFmtId="2" fontId="12" fillId="0" borderId="5" xfId="0" applyNumberFormat="1" applyFont="1" applyFill="1" applyBorder="1" applyAlignment="1">
      <alignment horizontal="left" vertical="center" wrapText="1"/>
    </xf>
    <xf numFmtId="2" fontId="12" fillId="0" borderId="5" xfId="0" applyNumberFormat="1" applyFont="1" applyFill="1" applyBorder="1" applyAlignment="1">
      <alignment horizontal="center" vertical="center" wrapText="1"/>
    </xf>
    <xf numFmtId="2" fontId="12" fillId="4" borderId="49" xfId="0" applyNumberFormat="1" applyFont="1" applyFill="1" applyBorder="1" applyAlignment="1">
      <alignment horizontal="left" vertical="center" wrapText="1"/>
    </xf>
    <xf numFmtId="2" fontId="12" fillId="4" borderId="1" xfId="16" applyNumberFormat="1" applyFont="1" applyFill="1" applyBorder="1" applyAlignment="1">
      <alignment horizontal="left" vertical="center" wrapText="1"/>
    </xf>
    <xf numFmtId="2" fontId="12" fillId="4" borderId="1" xfId="16" applyNumberFormat="1" applyFont="1" applyFill="1" applyBorder="1" applyAlignment="1">
      <alignment horizontal="center" vertical="center" wrapText="1"/>
    </xf>
    <xf numFmtId="2" fontId="12" fillId="4" borderId="4" xfId="36" applyNumberFormat="1" applyFont="1" applyFill="1" applyBorder="1" applyAlignment="1">
      <alignment horizontal="center" vertical="center" wrapText="1"/>
    </xf>
    <xf numFmtId="2" fontId="12" fillId="4" borderId="5" xfId="27" applyNumberFormat="1" applyFont="1" applyFill="1" applyBorder="1" applyAlignment="1">
      <alignment horizontal="center" vertical="center" wrapText="1"/>
    </xf>
    <xf numFmtId="2" fontId="12" fillId="0" borderId="6" xfId="37" applyNumberFormat="1" applyFont="1" applyFill="1" applyBorder="1" applyAlignment="1">
      <alignment horizontal="center" vertical="center" wrapText="1"/>
    </xf>
    <xf numFmtId="2" fontId="12" fillId="0" borderId="1" xfId="27" applyNumberFormat="1" applyFont="1" applyFill="1" applyBorder="1" applyAlignment="1">
      <alignment horizontal="center" vertical="center" wrapText="1"/>
    </xf>
    <xf numFmtId="2" fontId="15" fillId="7" borderId="35" xfId="0" applyNumberFormat="1" applyFont="1" applyFill="1" applyBorder="1" applyAlignment="1">
      <alignment horizontal="left" vertical="center" wrapText="1"/>
    </xf>
    <xf numFmtId="2" fontId="15" fillId="7" borderId="10" xfId="0" applyNumberFormat="1" applyFont="1" applyFill="1" applyBorder="1" applyAlignment="1">
      <alignment horizontal="left" vertical="center" wrapText="1"/>
    </xf>
    <xf numFmtId="2" fontId="15" fillId="7" borderId="10" xfId="0" applyNumberFormat="1" applyFont="1" applyFill="1" applyBorder="1" applyAlignment="1">
      <alignment horizontal="center" vertical="center" wrapText="1"/>
    </xf>
    <xf numFmtId="2" fontId="15" fillId="7" borderId="15" xfId="0" applyNumberFormat="1" applyFont="1" applyFill="1" applyBorder="1" applyAlignment="1">
      <alignment horizontal="center" vertical="center" wrapText="1"/>
    </xf>
    <xf numFmtId="2" fontId="12" fillId="7" borderId="10" xfId="38" applyNumberFormat="1" applyFont="1" applyFill="1" applyBorder="1" applyAlignment="1">
      <alignment horizontal="center" vertical="center" wrapText="1"/>
    </xf>
    <xf numFmtId="2" fontId="12" fillId="0" borderId="6" xfId="36" applyNumberFormat="1" applyFont="1" applyFill="1" applyBorder="1" applyAlignment="1">
      <alignment horizontal="center" vertical="center" wrapText="1"/>
    </xf>
    <xf numFmtId="2" fontId="12" fillId="7" borderId="10" xfId="2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left" vertical="center" wrapText="1"/>
    </xf>
    <xf numFmtId="2" fontId="12" fillId="3" borderId="66" xfId="0" applyNumberFormat="1" applyFont="1" applyFill="1" applyBorder="1" applyAlignment="1">
      <alignment horizontal="left" vertical="center" wrapText="1"/>
    </xf>
    <xf numFmtId="2" fontId="12" fillId="2" borderId="32" xfId="0" applyNumberFormat="1" applyFont="1" applyFill="1" applyBorder="1" applyAlignment="1">
      <alignment horizontal="left" vertical="center" wrapText="1"/>
    </xf>
    <xf numFmtId="2" fontId="12" fillId="0" borderId="32" xfId="0" applyNumberFormat="1" applyFont="1" applyFill="1" applyBorder="1" applyAlignment="1">
      <alignment horizontal="center" vertical="center" wrapText="1"/>
    </xf>
    <xf numFmtId="2" fontId="12" fillId="0" borderId="31" xfId="36" applyNumberFormat="1" applyFont="1" applyFill="1" applyBorder="1" applyAlignment="1">
      <alignment horizontal="center" vertical="center" wrapText="1"/>
    </xf>
    <xf numFmtId="2" fontId="12" fillId="4" borderId="1" xfId="0" applyNumberFormat="1" applyFont="1" applyFill="1" applyBorder="1" applyAlignment="1">
      <alignment horizontal="left" vertical="center" wrapText="1"/>
    </xf>
    <xf numFmtId="2" fontId="12" fillId="4" borderId="1" xfId="0" applyNumberFormat="1" applyFont="1" applyFill="1" applyBorder="1" applyAlignment="1">
      <alignment horizontal="center" vertical="center" wrapText="1"/>
    </xf>
    <xf numFmtId="2" fontId="12" fillId="0" borderId="32" xfId="0" applyNumberFormat="1" applyFont="1" applyFill="1" applyBorder="1" applyAlignment="1">
      <alignment horizontal="left" vertical="center" wrapText="1"/>
    </xf>
    <xf numFmtId="2" fontId="12" fillId="0" borderId="31" xfId="37" applyNumberFormat="1" applyFont="1" applyFill="1" applyBorder="1" applyAlignment="1">
      <alignment horizontal="center" vertical="center" wrapText="1"/>
    </xf>
    <xf numFmtId="2" fontId="11" fillId="0" borderId="1" xfId="6" applyNumberFormat="1" applyFont="1" applyFill="1" applyBorder="1" applyAlignment="1">
      <alignment horizontal="center" vertical="center" wrapText="1"/>
    </xf>
    <xf numFmtId="2" fontId="12" fillId="3" borderId="51" xfId="0" applyNumberFormat="1" applyFont="1" applyFill="1" applyBorder="1" applyAlignment="1">
      <alignment horizontal="left" vertical="center" wrapText="1"/>
    </xf>
    <xf numFmtId="2" fontId="12" fillId="2" borderId="5" xfId="0" applyNumberFormat="1" applyFont="1" applyFill="1" applyBorder="1" applyAlignment="1">
      <alignment horizontal="left" vertical="center" wrapText="1"/>
    </xf>
    <xf numFmtId="2" fontId="22" fillId="0" borderId="4" xfId="36" applyNumberFormat="1" applyFont="1" applyFill="1" applyBorder="1" applyAlignment="1">
      <alignment horizontal="center" vertical="center" wrapText="1"/>
    </xf>
    <xf numFmtId="2" fontId="22" fillId="0" borderId="5" xfId="27" applyNumberFormat="1" applyFont="1" applyFill="1" applyBorder="1" applyAlignment="1">
      <alignment horizontal="center" vertical="center" wrapText="1"/>
    </xf>
    <xf numFmtId="2" fontId="12" fillId="3" borderId="63" xfId="0" applyNumberFormat="1" applyFont="1" applyFill="1" applyBorder="1" applyAlignment="1">
      <alignment horizontal="left" vertical="center" wrapText="1"/>
    </xf>
    <xf numFmtId="2" fontId="12" fillId="0" borderId="12" xfId="27" applyNumberFormat="1" applyFont="1" applyFill="1" applyBorder="1" applyAlignment="1">
      <alignment horizontal="center" vertical="center" wrapText="1"/>
    </xf>
    <xf numFmtId="2" fontId="12" fillId="0" borderId="51" xfId="0" applyNumberFormat="1" applyFont="1" applyFill="1" applyBorder="1" applyAlignment="1">
      <alignment horizontal="left" vertical="center" wrapText="1"/>
    </xf>
    <xf numFmtId="43" fontId="14" fillId="0" borderId="0" xfId="20" applyFont="1" applyFill="1" applyBorder="1" applyAlignment="1">
      <alignment horizontal="center" vertical="center" wrapText="1"/>
    </xf>
    <xf numFmtId="43" fontId="14" fillId="3" borderId="59" xfId="20" applyFont="1" applyFill="1" applyBorder="1" applyAlignment="1">
      <alignment horizontal="center" vertical="center" wrapText="1"/>
    </xf>
    <xf numFmtId="43" fontId="11" fillId="0" borderId="0" xfId="20" applyFont="1" applyFill="1" applyBorder="1" applyAlignment="1">
      <alignment horizontal="center" vertical="center" wrapText="1"/>
    </xf>
    <xf numFmtId="43" fontId="12" fillId="0" borderId="59" xfId="20" applyFont="1" applyFill="1" applyBorder="1" applyAlignment="1">
      <alignment horizontal="center" vertical="center" wrapText="1"/>
    </xf>
    <xf numFmtId="43" fontId="15" fillId="3" borderId="9" xfId="20" applyFont="1" applyFill="1" applyBorder="1" applyAlignment="1">
      <alignment horizontal="center" vertical="center" wrapText="1"/>
    </xf>
    <xf numFmtId="43" fontId="17" fillId="0" borderId="0" xfId="20" applyFont="1" applyFill="1" applyBorder="1" applyAlignment="1">
      <alignment horizontal="center" vertical="center" wrapText="1"/>
    </xf>
    <xf numFmtId="43" fontId="15" fillId="3" borderId="59" xfId="20" applyFont="1" applyFill="1" applyBorder="1" applyAlignment="1">
      <alignment horizontal="center" vertical="center" wrapText="1"/>
    </xf>
    <xf numFmtId="43" fontId="12" fillId="0" borderId="4" xfId="20" applyFont="1" applyFill="1" applyBorder="1" applyAlignment="1">
      <alignment horizontal="center" vertical="center" wrapText="1"/>
    </xf>
    <xf numFmtId="43" fontId="12" fillId="0" borderId="5" xfId="20" applyFont="1" applyFill="1" applyBorder="1" applyAlignment="1">
      <alignment horizontal="center" vertical="center" wrapText="1"/>
    </xf>
    <xf numFmtId="43" fontId="12" fillId="0" borderId="62" xfId="20" applyFont="1" applyFill="1" applyBorder="1" applyAlignment="1">
      <alignment horizontal="center" vertical="center" wrapText="1"/>
    </xf>
    <xf numFmtId="43" fontId="12" fillId="0" borderId="6" xfId="20" applyFont="1" applyFill="1" applyBorder="1" applyAlignment="1">
      <alignment horizontal="center" vertical="center" wrapText="1"/>
    </xf>
    <xf numFmtId="43" fontId="12" fillId="0" borderId="6" xfId="20" applyFont="1" applyFill="1" applyBorder="1" applyAlignment="1" applyProtection="1">
      <alignment horizontal="center" vertical="center" wrapText="1"/>
    </xf>
    <xf numFmtId="43" fontId="12" fillId="4" borderId="28" xfId="20" applyFont="1" applyFill="1" applyBorder="1" applyAlignment="1">
      <alignment horizontal="center" vertical="center" wrapText="1"/>
    </xf>
    <xf numFmtId="43" fontId="12" fillId="0" borderId="13" xfId="20" applyFont="1" applyFill="1" applyBorder="1" applyAlignment="1" applyProtection="1">
      <alignment horizontal="center" vertical="center" wrapText="1"/>
    </xf>
    <xf numFmtId="43" fontId="12" fillId="0" borderId="13" xfId="20" applyFont="1" applyFill="1" applyBorder="1" applyAlignment="1">
      <alignment horizontal="center" vertical="center" wrapText="1"/>
    </xf>
    <xf numFmtId="43" fontId="12" fillId="0" borderId="30" xfId="20" applyFont="1" applyFill="1" applyBorder="1" applyAlignment="1">
      <alignment horizontal="center" vertical="center" wrapText="1"/>
    </xf>
    <xf numFmtId="43" fontId="12" fillId="4" borderId="6" xfId="20" applyFont="1" applyFill="1" applyBorder="1" applyAlignment="1" applyProtection="1">
      <alignment horizontal="center" vertical="center" wrapText="1"/>
    </xf>
    <xf numFmtId="43" fontId="12" fillId="0" borderId="65" xfId="20" applyFont="1" applyFill="1" applyBorder="1" applyAlignment="1">
      <alignment horizontal="center" vertical="center" wrapText="1"/>
    </xf>
    <xf numFmtId="43" fontId="12" fillId="4" borderId="4" xfId="20" applyFont="1" applyFill="1" applyBorder="1" applyAlignment="1" applyProtection="1">
      <alignment horizontal="center" vertical="center" wrapText="1"/>
    </xf>
    <xf numFmtId="43" fontId="12" fillId="4" borderId="6" xfId="20" applyFont="1" applyFill="1" applyBorder="1" applyAlignment="1">
      <alignment horizontal="center" vertical="center" wrapText="1"/>
    </xf>
    <xf numFmtId="43" fontId="12" fillId="4" borderId="4" xfId="20" applyFont="1" applyFill="1" applyBorder="1" applyAlignment="1">
      <alignment horizontal="center" vertical="center" wrapText="1"/>
    </xf>
    <xf numFmtId="43" fontId="12" fillId="4" borderId="5" xfId="20" applyFont="1" applyFill="1" applyBorder="1" applyAlignment="1">
      <alignment horizontal="center" vertical="center" wrapText="1"/>
    </xf>
    <xf numFmtId="43" fontId="15" fillId="7" borderId="15" xfId="20" applyFont="1" applyFill="1" applyBorder="1" applyAlignment="1" applyProtection="1">
      <alignment horizontal="center" vertical="center" wrapText="1"/>
    </xf>
    <xf numFmtId="43" fontId="15" fillId="7" borderId="36" xfId="20" applyFont="1" applyFill="1" applyBorder="1" applyAlignment="1">
      <alignment horizontal="center" vertical="center" wrapText="1"/>
    </xf>
    <xf numFmtId="43" fontId="12" fillId="0" borderId="31" xfId="20" applyFont="1" applyFill="1" applyBorder="1" applyAlignment="1" applyProtection="1">
      <alignment horizontal="center" vertical="center" wrapText="1"/>
    </xf>
    <xf numFmtId="43" fontId="12" fillId="0" borderId="52" xfId="20" applyFont="1" applyFill="1" applyBorder="1" applyAlignment="1">
      <alignment horizontal="center" vertical="center" wrapText="1"/>
    </xf>
    <xf numFmtId="43" fontId="22" fillId="0" borderId="28" xfId="20" applyFont="1" applyFill="1" applyBorder="1" applyAlignment="1">
      <alignment horizontal="center" vertical="center" wrapText="1"/>
    </xf>
    <xf numFmtId="43" fontId="12" fillId="0" borderId="4" xfId="20" applyFont="1" applyFill="1" applyBorder="1" applyAlignment="1" applyProtection="1">
      <alignment horizontal="center" vertical="center" wrapText="1"/>
    </xf>
    <xf numFmtId="43" fontId="12" fillId="0" borderId="11" xfId="20" applyFont="1" applyFill="1" applyBorder="1" applyAlignment="1">
      <alignment horizontal="center" vertical="center" wrapText="1"/>
    </xf>
    <xf numFmtId="43" fontId="12" fillId="0" borderId="47" xfId="20" applyFont="1" applyFill="1" applyBorder="1" applyAlignment="1">
      <alignment horizontal="center" vertical="center" wrapText="1"/>
    </xf>
    <xf numFmtId="9" fontId="14" fillId="0" borderId="0" xfId="41" applyFont="1" applyFill="1" applyBorder="1" applyAlignment="1">
      <alignment horizontal="center" vertical="center" wrapText="1"/>
    </xf>
    <xf numFmtId="9" fontId="11" fillId="0" borderId="0" xfId="41" applyFont="1" applyFill="1" applyBorder="1" applyAlignment="1">
      <alignment horizontal="center" vertical="center" wrapText="1"/>
    </xf>
    <xf numFmtId="9" fontId="17" fillId="0" borderId="0" xfId="41" applyFont="1" applyFill="1" applyBorder="1" applyAlignment="1">
      <alignment horizontal="center" vertical="center" wrapText="1"/>
    </xf>
    <xf numFmtId="9" fontId="12" fillId="0" borderId="30" xfId="41" applyFont="1" applyFill="1" applyBorder="1" applyAlignment="1">
      <alignment horizontal="center" vertical="center" wrapText="1"/>
    </xf>
    <xf numFmtId="9" fontId="12" fillId="4" borderId="28" xfId="41" applyFont="1" applyFill="1" applyBorder="1" applyAlignment="1">
      <alignment horizontal="center" vertical="center" wrapText="1"/>
    </xf>
    <xf numFmtId="9" fontId="12" fillId="0" borderId="8" xfId="41" applyFont="1" applyFill="1" applyBorder="1" applyAlignment="1">
      <alignment horizontal="center" vertical="center" wrapText="1"/>
    </xf>
    <xf numFmtId="9" fontId="12" fillId="0" borderId="5" xfId="41" applyFont="1" applyFill="1" applyBorder="1" applyAlignment="1">
      <alignment horizontal="center" vertical="center" wrapText="1"/>
    </xf>
    <xf numFmtId="9" fontId="12" fillId="0" borderId="11" xfId="41" applyFont="1" applyFill="1" applyBorder="1" applyAlignment="1">
      <alignment horizontal="center" vertical="center" wrapText="1"/>
    </xf>
    <xf numFmtId="9" fontId="12" fillId="0" borderId="16" xfId="41" applyFont="1" applyFill="1" applyBorder="1" applyAlignment="1">
      <alignment horizontal="center" vertical="center" wrapText="1"/>
    </xf>
    <xf numFmtId="9" fontId="12" fillId="0" borderId="22" xfId="41" applyFont="1" applyFill="1" applyBorder="1" applyAlignment="1">
      <alignment horizontal="center" vertical="center" wrapText="1"/>
    </xf>
    <xf numFmtId="2" fontId="29" fillId="0" borderId="0" xfId="0" applyNumberFormat="1" applyFont="1" applyAlignment="1">
      <alignment horizontal="center"/>
    </xf>
    <xf numFmtId="43" fontId="13" fillId="6" borderId="10" xfId="2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left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43" fontId="9" fillId="0" borderId="10" xfId="20" applyFont="1" applyFill="1" applyBorder="1" applyAlignment="1">
      <alignment horizontal="center" vertical="center" wrapText="1"/>
    </xf>
    <xf numFmtId="2" fontId="9" fillId="0" borderId="10" xfId="16" applyNumberFormat="1" applyFont="1" applyFill="1" applyBorder="1" applyAlignment="1">
      <alignment horizontal="left" vertical="center" wrapText="1"/>
    </xf>
    <xf numFmtId="2" fontId="9" fillId="0" borderId="10" xfId="16" applyNumberFormat="1" applyFont="1" applyFill="1" applyBorder="1" applyAlignment="1">
      <alignment horizontal="center" vertical="center" wrapText="1"/>
    </xf>
    <xf numFmtId="2" fontId="13" fillId="7" borderId="10" xfId="0" applyNumberFormat="1" applyFont="1" applyFill="1" applyBorder="1" applyAlignment="1">
      <alignment horizontal="left" vertical="center" wrapText="1"/>
    </xf>
    <xf numFmtId="2" fontId="13" fillId="7" borderId="10" xfId="0" applyNumberFormat="1" applyFont="1" applyFill="1" applyBorder="1" applyAlignment="1">
      <alignment horizontal="center" vertical="center" wrapText="1"/>
    </xf>
    <xf numFmtId="43" fontId="9" fillId="7" borderId="10" xfId="20" applyFont="1" applyFill="1" applyBorder="1" applyAlignment="1">
      <alignment horizontal="center" vertical="center" wrapText="1"/>
    </xf>
    <xf numFmtId="2" fontId="9" fillId="4" borderId="10" xfId="16" applyNumberFormat="1" applyFont="1" applyFill="1" applyBorder="1" applyAlignment="1">
      <alignment horizontal="left" vertical="center" wrapText="1"/>
    </xf>
    <xf numFmtId="2" fontId="9" fillId="4" borderId="10" xfId="16" applyNumberFormat="1" applyFont="1" applyFill="1" applyBorder="1" applyAlignment="1">
      <alignment horizontal="center" vertical="center" wrapText="1"/>
    </xf>
    <xf numFmtId="43" fontId="9" fillId="4" borderId="10" xfId="20" applyFont="1" applyFill="1" applyBorder="1" applyAlignment="1">
      <alignment horizontal="center" vertical="center" wrapText="1"/>
    </xf>
    <xf numFmtId="2" fontId="9" fillId="2" borderId="10" xfId="0" applyNumberFormat="1" applyFont="1" applyFill="1" applyBorder="1" applyAlignment="1">
      <alignment horizontal="left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43" fontId="9" fillId="0" borderId="10" xfId="20" applyFont="1" applyFill="1" applyBorder="1" applyAlignment="1">
      <alignment horizontal="center" vertical="center"/>
    </xf>
    <xf numFmtId="43" fontId="9" fillId="0" borderId="10" xfId="20" applyFont="1" applyFill="1" applyBorder="1" applyAlignment="1" applyProtection="1">
      <alignment horizontal="center" vertical="center" wrapText="1"/>
    </xf>
    <xf numFmtId="9" fontId="9" fillId="0" borderId="10" xfId="41" applyFont="1" applyFill="1" applyBorder="1" applyAlignment="1">
      <alignment horizontal="center" vertical="center" wrapText="1"/>
    </xf>
    <xf numFmtId="43" fontId="9" fillId="4" borderId="10" xfId="20" applyFont="1" applyFill="1" applyBorder="1" applyAlignment="1" applyProtection="1">
      <alignment horizontal="center" vertical="center" wrapText="1"/>
    </xf>
    <xf numFmtId="9" fontId="9" fillId="4" borderId="10" xfId="41" applyFont="1" applyFill="1" applyBorder="1" applyAlignment="1">
      <alignment horizontal="center" vertical="center" wrapText="1"/>
    </xf>
    <xf numFmtId="2" fontId="9" fillId="2" borderId="10" xfId="5" applyNumberFormat="1" applyFont="1" applyFill="1" applyBorder="1" applyAlignment="1">
      <alignment horizontal="left" vertical="center" wrapText="1"/>
    </xf>
    <xf numFmtId="2" fontId="29" fillId="0" borderId="0" xfId="0" applyNumberFormat="1" applyFont="1" applyAlignment="1">
      <alignment horizontal="left"/>
    </xf>
    <xf numFmtId="43" fontId="29" fillId="0" borderId="0" xfId="20" applyFont="1" applyAlignment="1">
      <alignment horizontal="center"/>
    </xf>
    <xf numFmtId="9" fontId="29" fillId="0" borderId="0" xfId="41" applyFont="1" applyAlignment="1">
      <alignment horizontal="center"/>
    </xf>
    <xf numFmtId="2" fontId="15" fillId="11" borderId="35" xfId="0" applyNumberFormat="1" applyFont="1" applyFill="1" applyBorder="1" applyAlignment="1">
      <alignment horizontal="left" vertical="center" wrapText="1"/>
    </xf>
    <xf numFmtId="2" fontId="15" fillId="12" borderId="10" xfId="0" applyNumberFormat="1" applyFont="1" applyFill="1" applyBorder="1" applyAlignment="1">
      <alignment horizontal="left" vertical="center" wrapText="1"/>
    </xf>
    <xf numFmtId="2" fontId="15" fillId="12" borderId="10" xfId="0" applyNumberFormat="1" applyFont="1" applyFill="1" applyBorder="1" applyAlignment="1">
      <alignment horizontal="center" vertical="center" wrapText="1"/>
    </xf>
    <xf numFmtId="2" fontId="15" fillId="12" borderId="15" xfId="0" applyNumberFormat="1" applyFont="1" applyFill="1" applyBorder="1" applyAlignment="1">
      <alignment horizontal="center" vertical="center" wrapText="1"/>
    </xf>
    <xf numFmtId="2" fontId="12" fillId="11" borderId="10" xfId="20" applyNumberFormat="1" applyFont="1" applyFill="1" applyBorder="1" applyAlignment="1">
      <alignment horizontal="center" vertical="center" wrapText="1"/>
    </xf>
    <xf numFmtId="2" fontId="12" fillId="4" borderId="63" xfId="0" applyNumberFormat="1" applyFont="1" applyFill="1" applyBorder="1" applyAlignment="1">
      <alignment horizontal="left" vertical="center" wrapText="1"/>
    </xf>
    <xf numFmtId="2" fontId="12" fillId="4" borderId="12" xfId="17" applyNumberFormat="1" applyFont="1" applyFill="1" applyBorder="1" applyAlignment="1">
      <alignment horizontal="left" vertical="center" wrapText="1"/>
    </xf>
    <xf numFmtId="2" fontId="12" fillId="4" borderId="12" xfId="17" applyNumberFormat="1" applyFont="1" applyFill="1" applyBorder="1" applyAlignment="1">
      <alignment horizontal="center" vertical="center" wrapText="1"/>
    </xf>
    <xf numFmtId="2" fontId="12" fillId="0" borderId="32" xfId="20" applyNumberFormat="1" applyFont="1" applyFill="1" applyBorder="1" applyAlignment="1">
      <alignment horizontal="center" vertical="center" wrapText="1"/>
    </xf>
    <xf numFmtId="2" fontId="15" fillId="11" borderId="10" xfId="0" applyNumberFormat="1" applyFont="1" applyFill="1" applyBorder="1" applyAlignment="1">
      <alignment horizontal="left" vertical="center" wrapText="1"/>
    </xf>
    <xf numFmtId="2" fontId="15" fillId="11" borderId="10" xfId="0" applyNumberFormat="1" applyFont="1" applyFill="1" applyBorder="1" applyAlignment="1">
      <alignment horizontal="center" vertical="center" wrapText="1"/>
    </xf>
    <xf numFmtId="2" fontId="15" fillId="11" borderId="15" xfId="0" applyNumberFormat="1" applyFont="1" applyFill="1" applyBorder="1" applyAlignment="1">
      <alignment horizontal="center" vertical="center" wrapText="1"/>
    </xf>
    <xf numFmtId="2" fontId="12" fillId="2" borderId="63" xfId="0" applyNumberFormat="1" applyFont="1" applyFill="1" applyBorder="1" applyAlignment="1">
      <alignment horizontal="left" vertical="center" wrapText="1"/>
    </xf>
    <xf numFmtId="2" fontId="12" fillId="2" borderId="12" xfId="5" applyNumberFormat="1" applyFont="1" applyFill="1" applyBorder="1" applyAlignment="1">
      <alignment horizontal="left" vertical="center" wrapText="1"/>
    </xf>
    <xf numFmtId="2" fontId="12" fillId="0" borderId="13" xfId="24" applyNumberFormat="1" applyFont="1" applyFill="1" applyBorder="1" applyAlignment="1">
      <alignment horizontal="center" vertical="center" wrapText="1"/>
    </xf>
    <xf numFmtId="2" fontId="12" fillId="0" borderId="8" xfId="6" applyNumberFormat="1" applyFont="1" applyFill="1" applyBorder="1" applyAlignment="1">
      <alignment horizontal="left" vertical="center" wrapText="1"/>
    </xf>
    <xf numFmtId="2" fontId="22" fillId="0" borderId="1" xfId="0" applyNumberFormat="1" applyFont="1" applyFill="1" applyBorder="1" applyAlignment="1">
      <alignment horizontal="left" vertical="center" wrapText="1"/>
    </xf>
    <xf numFmtId="2" fontId="22" fillId="0" borderId="1" xfId="0" applyNumberFormat="1" applyFont="1" applyFill="1" applyBorder="1" applyAlignment="1">
      <alignment horizontal="center" vertical="center" wrapText="1"/>
    </xf>
    <xf numFmtId="2" fontId="12" fillId="0" borderId="12" xfId="5" applyNumberFormat="1" applyFont="1" applyFill="1" applyBorder="1" applyAlignment="1">
      <alignment horizontal="left" vertical="center" wrapText="1"/>
    </xf>
    <xf numFmtId="2" fontId="12" fillId="18" borderId="1" xfId="27" applyNumberFormat="1" applyFont="1" applyFill="1" applyBorder="1" applyAlignment="1">
      <alignment horizontal="center" vertical="center" wrapText="1"/>
    </xf>
    <xf numFmtId="2" fontId="12" fillId="4" borderId="6" xfId="37" applyNumberFormat="1" applyFont="1" applyFill="1" applyBorder="1" applyAlignment="1">
      <alignment horizontal="center" vertical="center" wrapText="1"/>
    </xf>
    <xf numFmtId="2" fontId="12" fillId="4" borderId="5" xfId="16" applyNumberFormat="1" applyFont="1" applyFill="1" applyBorder="1" applyAlignment="1">
      <alignment horizontal="left" vertical="center" wrapText="1"/>
    </xf>
    <xf numFmtId="2" fontId="12" fillId="4" borderId="5" xfId="16" applyNumberFormat="1" applyFont="1" applyFill="1" applyBorder="1" applyAlignment="1">
      <alignment horizontal="center" vertical="center" wrapText="1"/>
    </xf>
    <xf numFmtId="43" fontId="11" fillId="3" borderId="0" xfId="20" applyFont="1" applyFill="1" applyAlignment="1">
      <alignment horizontal="center" vertical="center" wrapText="1"/>
    </xf>
    <xf numFmtId="43" fontId="15" fillId="12" borderId="15" xfId="20" applyFont="1" applyFill="1" applyBorder="1" applyAlignment="1" applyProtection="1">
      <alignment horizontal="center" vertical="center" wrapText="1"/>
    </xf>
    <xf numFmtId="43" fontId="15" fillId="11" borderId="15" xfId="20" applyFont="1" applyFill="1" applyBorder="1" applyAlignment="1" applyProtection="1">
      <alignment horizontal="center" vertical="center" wrapText="1"/>
    </xf>
    <xf numFmtId="43" fontId="12" fillId="9" borderId="0" xfId="20" applyFont="1" applyFill="1" applyAlignment="1">
      <alignment horizontal="center" vertical="center" wrapText="1"/>
    </xf>
    <xf numFmtId="43" fontId="11" fillId="10" borderId="0" xfId="20" applyFont="1" applyFill="1" applyAlignment="1">
      <alignment horizontal="center" vertical="center" wrapText="1"/>
    </xf>
    <xf numFmtId="43" fontId="15" fillId="3" borderId="0" xfId="20" applyFont="1" applyFill="1" applyBorder="1" applyAlignment="1">
      <alignment horizontal="right" vertical="center"/>
    </xf>
    <xf numFmtId="43" fontId="12" fillId="11" borderId="29" xfId="20" applyFont="1" applyFill="1" applyBorder="1" applyAlignment="1">
      <alignment horizontal="center" vertical="center" wrapText="1"/>
    </xf>
    <xf numFmtId="43" fontId="15" fillId="11" borderId="36" xfId="20" applyFont="1" applyFill="1" applyBorder="1" applyAlignment="1">
      <alignment horizontal="center" vertical="center" wrapText="1"/>
    </xf>
    <xf numFmtId="43" fontId="12" fillId="4" borderId="64" xfId="20" applyFont="1" applyFill="1" applyBorder="1" applyAlignment="1">
      <alignment horizontal="center" vertical="center" wrapText="1"/>
    </xf>
    <xf numFmtId="43" fontId="12" fillId="3" borderId="65" xfId="20" applyFont="1" applyFill="1" applyBorder="1" applyAlignment="1">
      <alignment horizontal="center" vertical="center" wrapText="1"/>
    </xf>
    <xf numFmtId="43" fontId="12" fillId="4" borderId="11" xfId="20" applyFont="1" applyFill="1" applyBorder="1" applyAlignment="1">
      <alignment horizontal="center" vertical="center" wrapText="1"/>
    </xf>
    <xf numFmtId="43" fontId="15" fillId="11" borderId="47" xfId="20" applyFont="1" applyFill="1" applyBorder="1" applyAlignment="1">
      <alignment horizontal="center" vertical="center"/>
    </xf>
    <xf numFmtId="43" fontId="15" fillId="7" borderId="36" xfId="20" applyFont="1" applyFill="1" applyBorder="1" applyAlignment="1">
      <alignment horizontal="center" vertical="center"/>
    </xf>
    <xf numFmtId="43" fontId="12" fillId="0" borderId="52" xfId="20" applyFont="1" applyFill="1" applyBorder="1" applyAlignment="1">
      <alignment horizontal="center" vertical="center"/>
    </xf>
    <xf numFmtId="43" fontId="15" fillId="11" borderId="36" xfId="20" applyFont="1" applyFill="1" applyBorder="1" applyAlignment="1">
      <alignment horizontal="center" vertical="center"/>
    </xf>
    <xf numFmtId="43" fontId="12" fillId="7" borderId="48" xfId="20" applyFont="1" applyFill="1" applyBorder="1" applyAlignment="1">
      <alignment horizontal="center" vertical="center" wrapText="1"/>
    </xf>
    <xf numFmtId="43" fontId="12" fillId="8" borderId="36" xfId="20" applyFont="1" applyFill="1" applyBorder="1" applyAlignment="1">
      <alignment horizontal="center" vertical="center"/>
    </xf>
    <xf numFmtId="43" fontId="11" fillId="3" borderId="0" xfId="20" applyFont="1" applyFill="1" applyAlignment="1">
      <alignment horizontal="center" vertical="center"/>
    </xf>
    <xf numFmtId="43" fontId="12" fillId="9" borderId="0" xfId="20" applyFont="1" applyFill="1" applyAlignment="1">
      <alignment horizontal="center" vertical="center"/>
    </xf>
    <xf numFmtId="43" fontId="11" fillId="10" borderId="0" xfId="20" applyFont="1" applyFill="1" applyAlignment="1">
      <alignment horizontal="center" vertical="center"/>
    </xf>
    <xf numFmtId="173" fontId="11" fillId="3" borderId="0" xfId="20" applyNumberFormat="1" applyFont="1" applyFill="1" applyBorder="1" applyAlignment="1">
      <alignment horizontal="center" vertical="center"/>
    </xf>
    <xf numFmtId="173" fontId="11" fillId="3" borderId="0" xfId="20" applyNumberFormat="1" applyFont="1" applyFill="1" applyAlignment="1">
      <alignment horizontal="center" vertical="center"/>
    </xf>
    <xf numFmtId="173" fontId="11" fillId="10" borderId="0" xfId="20" applyNumberFormat="1" applyFont="1" applyFill="1" applyAlignment="1">
      <alignment horizontal="center" vertical="center"/>
    </xf>
    <xf numFmtId="173" fontId="15" fillId="11" borderId="25" xfId="20" applyNumberFormat="1" applyFont="1" applyFill="1" applyBorder="1" applyAlignment="1" applyProtection="1">
      <alignment horizontal="center" vertical="center"/>
    </xf>
    <xf numFmtId="173" fontId="15" fillId="5" borderId="38" xfId="20" applyNumberFormat="1" applyFont="1" applyFill="1" applyBorder="1" applyAlignment="1" applyProtection="1">
      <alignment horizontal="center" vertical="center"/>
    </xf>
    <xf numFmtId="173" fontId="11" fillId="0" borderId="0" xfId="20" applyNumberFormat="1" applyFont="1" applyFill="1" applyBorder="1" applyAlignment="1">
      <alignment horizontal="center" vertical="center"/>
    </xf>
    <xf numFmtId="173" fontId="12" fillId="11" borderId="25" xfId="20" applyNumberFormat="1" applyFont="1" applyFill="1" applyBorder="1" applyAlignment="1">
      <alignment horizontal="center" vertical="center"/>
    </xf>
    <xf numFmtId="0" fontId="12" fillId="0" borderId="16" xfId="20" applyNumberFormat="1" applyFont="1" applyFill="1" applyBorder="1" applyAlignment="1">
      <alignment horizontal="center" vertical="center" wrapText="1"/>
    </xf>
    <xf numFmtId="0" fontId="12" fillId="0" borderId="8" xfId="20" applyNumberFormat="1" applyFont="1" applyFill="1" applyBorder="1" applyAlignment="1">
      <alignment horizontal="center" vertical="center" wrapText="1"/>
    </xf>
    <xf numFmtId="0" fontId="12" fillId="0" borderId="22" xfId="20" applyNumberFormat="1" applyFont="1" applyFill="1" applyBorder="1" applyAlignment="1">
      <alignment horizontal="center" vertical="center" wrapText="1"/>
    </xf>
    <xf numFmtId="0" fontId="12" fillId="11" borderId="25" xfId="20" applyNumberFormat="1" applyFont="1" applyFill="1" applyBorder="1" applyAlignment="1">
      <alignment horizontal="center" vertical="center"/>
    </xf>
    <xf numFmtId="0" fontId="12" fillId="7" borderId="10" xfId="20" applyNumberFormat="1" applyFont="1" applyFill="1" applyBorder="1" applyAlignment="1">
      <alignment horizontal="center" vertical="center"/>
    </xf>
    <xf numFmtId="0" fontId="12" fillId="0" borderId="1" xfId="20" applyNumberFormat="1" applyFont="1" applyFill="1" applyBorder="1" applyAlignment="1">
      <alignment horizontal="center" vertical="center"/>
    </xf>
    <xf numFmtId="0" fontId="12" fillId="11" borderId="10" xfId="20" applyNumberFormat="1" applyFont="1" applyFill="1" applyBorder="1" applyAlignment="1">
      <alignment horizontal="center" vertical="center"/>
    </xf>
    <xf numFmtId="0" fontId="12" fillId="7" borderId="29" xfId="20" applyNumberFormat="1" applyFont="1" applyFill="1" applyBorder="1" applyAlignment="1">
      <alignment horizontal="center" vertical="center" wrapText="1"/>
    </xf>
    <xf numFmtId="0" fontId="12" fillId="0" borderId="28" xfId="20" applyNumberFormat="1" applyFont="1" applyFill="1" applyBorder="1" applyAlignment="1">
      <alignment horizontal="center" vertical="center" wrapText="1"/>
    </xf>
    <xf numFmtId="0" fontId="12" fillId="0" borderId="10" xfId="20" applyNumberFormat="1" applyFont="1" applyFill="1" applyBorder="1" applyAlignment="1">
      <alignment horizontal="center" vertical="center"/>
    </xf>
    <xf numFmtId="0" fontId="12" fillId="8" borderId="10" xfId="20" applyNumberFormat="1" applyFont="1" applyFill="1" applyBorder="1" applyAlignment="1">
      <alignment horizontal="center" vertical="center"/>
    </xf>
    <xf numFmtId="0" fontId="11" fillId="0" borderId="0" xfId="20" applyNumberFormat="1" applyFont="1" applyFill="1" applyBorder="1" applyAlignment="1">
      <alignment horizontal="center" vertical="center" wrapText="1"/>
    </xf>
    <xf numFmtId="0" fontId="14" fillId="0" borderId="0" xfId="20" applyNumberFormat="1" applyFont="1" applyFill="1" applyBorder="1" applyAlignment="1">
      <alignment horizontal="center" vertical="center" wrapText="1"/>
    </xf>
    <xf numFmtId="0" fontId="17" fillId="0" borderId="0" xfId="20" applyNumberFormat="1" applyFont="1" applyFill="1" applyBorder="1" applyAlignment="1">
      <alignment horizontal="center" vertical="center" wrapText="1"/>
    </xf>
    <xf numFmtId="0" fontId="12" fillId="11" borderId="29" xfId="20" applyNumberFormat="1" applyFont="1" applyFill="1" applyBorder="1" applyAlignment="1">
      <alignment horizontal="center" vertical="center" wrapText="1"/>
    </xf>
    <xf numFmtId="0" fontId="12" fillId="0" borderId="30" xfId="20" applyNumberFormat="1" applyFont="1" applyFill="1" applyBorder="1" applyAlignment="1">
      <alignment horizontal="center" vertical="center" wrapText="1"/>
    </xf>
    <xf numFmtId="0" fontId="22" fillId="0" borderId="28" xfId="20" applyNumberFormat="1" applyFont="1" applyFill="1" applyBorder="1" applyAlignment="1">
      <alignment horizontal="center" vertical="center" wrapText="1"/>
    </xf>
    <xf numFmtId="0" fontId="12" fillId="4" borderId="28" xfId="20" applyNumberFormat="1" applyFont="1" applyFill="1" applyBorder="1" applyAlignment="1">
      <alignment horizontal="center" vertical="center" wrapText="1"/>
    </xf>
    <xf numFmtId="0" fontId="12" fillId="0" borderId="12" xfId="20" applyNumberFormat="1" applyFont="1" applyFill="1" applyBorder="1" applyAlignment="1">
      <alignment horizontal="center" vertical="center" wrapText="1"/>
    </xf>
    <xf numFmtId="0" fontId="12" fillId="0" borderId="1" xfId="20" applyNumberFormat="1" applyFont="1" applyFill="1" applyBorder="1" applyAlignment="1">
      <alignment horizontal="center" vertical="center" wrapText="1"/>
    </xf>
    <xf numFmtId="0" fontId="12" fillId="0" borderId="25" xfId="20" applyNumberFormat="1" applyFont="1" applyFill="1" applyBorder="1" applyAlignment="1">
      <alignment horizontal="center" vertical="center" wrapText="1"/>
    </xf>
    <xf numFmtId="0" fontId="12" fillId="9" borderId="0" xfId="20" applyNumberFormat="1" applyFont="1" applyFill="1" applyAlignment="1">
      <alignment horizontal="center" vertical="center" wrapText="1"/>
    </xf>
    <xf numFmtId="9" fontId="12" fillId="11" borderId="29" xfId="41" applyFont="1" applyFill="1" applyBorder="1" applyAlignment="1">
      <alignment horizontal="center" vertical="center" wrapText="1"/>
    </xf>
    <xf numFmtId="9" fontId="12" fillId="9" borderId="0" xfId="41" applyFont="1" applyFill="1" applyAlignment="1">
      <alignment horizontal="center" vertical="center" wrapText="1"/>
    </xf>
    <xf numFmtId="9" fontId="11" fillId="0" borderId="0" xfId="41" applyFont="1" applyFill="1" applyBorder="1" applyAlignment="1">
      <alignment horizontal="center" vertical="center"/>
    </xf>
    <xf numFmtId="9" fontId="12" fillId="11" borderId="25" xfId="41" applyFont="1" applyFill="1" applyBorder="1" applyAlignment="1">
      <alignment horizontal="center" vertical="center"/>
    </xf>
    <xf numFmtId="9" fontId="12" fillId="7" borderId="10" xfId="41" applyFont="1" applyFill="1" applyBorder="1" applyAlignment="1">
      <alignment horizontal="center" vertical="center"/>
    </xf>
    <xf numFmtId="9" fontId="12" fillId="11" borderId="10" xfId="41" applyFont="1" applyFill="1" applyBorder="1" applyAlignment="1">
      <alignment horizontal="center" vertical="center"/>
    </xf>
    <xf numFmtId="9" fontId="12" fillId="0" borderId="10" xfId="41" applyFont="1" applyFill="1" applyBorder="1" applyAlignment="1">
      <alignment horizontal="center" vertical="center"/>
    </xf>
    <xf numFmtId="9" fontId="12" fillId="8" borderId="10" xfId="41" applyFont="1" applyFill="1" applyBorder="1" applyAlignment="1">
      <alignment horizontal="center" vertical="center"/>
    </xf>
    <xf numFmtId="9" fontId="12" fillId="0" borderId="59" xfId="41" applyFont="1" applyFill="1" applyBorder="1" applyAlignment="1">
      <alignment horizontal="center" vertical="center" wrapText="1"/>
    </xf>
    <xf numFmtId="2" fontId="9" fillId="19" borderId="10" xfId="16" applyNumberFormat="1" applyFont="1" applyFill="1" applyBorder="1" applyAlignment="1">
      <alignment horizontal="left" vertical="center" wrapText="1"/>
    </xf>
    <xf numFmtId="2" fontId="9" fillId="19" borderId="10" xfId="16" applyNumberFormat="1" applyFont="1" applyFill="1" applyBorder="1" applyAlignment="1">
      <alignment horizontal="center" vertical="center" wrapText="1"/>
    </xf>
    <xf numFmtId="43" fontId="9" fillId="19" borderId="10" xfId="20" applyFont="1" applyFill="1" applyBorder="1" applyAlignment="1">
      <alignment horizontal="center" vertical="center" wrapText="1"/>
    </xf>
    <xf numFmtId="2" fontId="9" fillId="19" borderId="10" xfId="0" applyNumberFormat="1" applyFont="1" applyFill="1" applyBorder="1" applyAlignment="1">
      <alignment horizontal="left" vertical="center" wrapText="1"/>
    </xf>
    <xf numFmtId="2" fontId="9" fillId="19" borderId="10" xfId="0" applyNumberFormat="1" applyFont="1" applyFill="1" applyBorder="1" applyAlignment="1">
      <alignment horizontal="center" vertical="center" wrapText="1"/>
    </xf>
    <xf numFmtId="2" fontId="9" fillId="20" borderId="10" xfId="0" applyNumberFormat="1" applyFont="1" applyFill="1" applyBorder="1" applyAlignment="1">
      <alignment horizontal="left" vertical="center" wrapText="1"/>
    </xf>
    <xf numFmtId="2" fontId="9" fillId="20" borderId="10" xfId="0" applyNumberFormat="1" applyFont="1" applyFill="1" applyBorder="1" applyAlignment="1">
      <alignment horizontal="center" vertical="center" wrapText="1"/>
    </xf>
    <xf numFmtId="43" fontId="9" fillId="20" borderId="10" xfId="20" applyFont="1" applyFill="1" applyBorder="1" applyAlignment="1">
      <alignment horizontal="center" vertical="center" wrapText="1"/>
    </xf>
    <xf numFmtId="2" fontId="9" fillId="22" borderId="10" xfId="0" applyNumberFormat="1" applyFont="1" applyFill="1" applyBorder="1" applyAlignment="1">
      <alignment horizontal="left" vertical="center" wrapText="1"/>
    </xf>
    <xf numFmtId="2" fontId="9" fillId="22" borderId="10" xfId="0" applyNumberFormat="1" applyFont="1" applyFill="1" applyBorder="1" applyAlignment="1">
      <alignment horizontal="center" vertical="center" wrapText="1"/>
    </xf>
    <xf numFmtId="43" fontId="9" fillId="22" borderId="10" xfId="20" applyFont="1" applyFill="1" applyBorder="1" applyAlignment="1">
      <alignment horizontal="center" vertical="center" wrapText="1"/>
    </xf>
    <xf numFmtId="43" fontId="13" fillId="3" borderId="10" xfId="20" applyFont="1" applyFill="1" applyBorder="1" applyAlignment="1">
      <alignment horizontal="center" vertical="center" wrapText="1"/>
    </xf>
    <xf numFmtId="2" fontId="13" fillId="3" borderId="10" xfId="0" applyNumberFormat="1" applyFont="1" applyFill="1" applyBorder="1" applyAlignment="1">
      <alignment horizontal="center" vertical="center" wrapText="1"/>
    </xf>
    <xf numFmtId="2" fontId="13" fillId="3" borderId="10" xfId="0" applyNumberFormat="1" applyFont="1" applyFill="1" applyBorder="1" applyAlignment="1">
      <alignment horizontal="left" vertical="center" wrapText="1"/>
    </xf>
    <xf numFmtId="43" fontId="30" fillId="3" borderId="10" xfId="20" applyFont="1" applyFill="1" applyBorder="1" applyAlignment="1">
      <alignment horizontal="center" vertical="center" wrapText="1"/>
    </xf>
    <xf numFmtId="43" fontId="13" fillId="0" borderId="10" xfId="20" applyFont="1" applyFill="1" applyBorder="1" applyAlignment="1">
      <alignment horizontal="center" vertical="center" wrapText="1"/>
    </xf>
    <xf numFmtId="9" fontId="13" fillId="0" borderId="10" xfId="41" applyFont="1" applyFill="1" applyBorder="1" applyAlignment="1">
      <alignment horizontal="center" vertical="center" wrapText="1"/>
    </xf>
    <xf numFmtId="2" fontId="9" fillId="3" borderId="10" xfId="0" applyNumberFormat="1" applyFont="1" applyFill="1" applyBorder="1" applyAlignment="1">
      <alignment horizontal="center" vertical="center" wrapText="1"/>
    </xf>
    <xf numFmtId="43" fontId="9" fillId="3" borderId="10" xfId="20" applyFont="1" applyFill="1" applyBorder="1" applyAlignment="1">
      <alignment horizontal="center" vertical="center" wrapText="1"/>
    </xf>
    <xf numFmtId="43" fontId="31" fillId="0" borderId="10" xfId="20" applyFont="1" applyFill="1" applyBorder="1" applyAlignment="1">
      <alignment horizontal="center" vertical="center" wrapText="1"/>
    </xf>
    <xf numFmtId="9" fontId="31" fillId="0" borderId="10" xfId="41" applyFont="1" applyFill="1" applyBorder="1" applyAlignment="1">
      <alignment horizontal="center" vertical="center" wrapText="1"/>
    </xf>
    <xf numFmtId="2" fontId="9" fillId="3" borderId="10" xfId="0" applyNumberFormat="1" applyFont="1" applyFill="1" applyBorder="1" applyAlignment="1">
      <alignment horizontal="center" vertical="center"/>
    </xf>
    <xf numFmtId="2" fontId="9" fillId="16" borderId="10" xfId="0" applyNumberFormat="1" applyFont="1" applyFill="1" applyBorder="1" applyAlignment="1">
      <alignment horizontal="center" vertical="center" wrapText="1"/>
    </xf>
    <xf numFmtId="43" fontId="9" fillId="18" borderId="10" xfId="20" applyFont="1" applyFill="1" applyBorder="1" applyAlignment="1">
      <alignment horizontal="center" vertical="center" wrapText="1"/>
    </xf>
    <xf numFmtId="9" fontId="9" fillId="19" borderId="10" xfId="41" applyFont="1" applyFill="1" applyBorder="1" applyAlignment="1">
      <alignment horizontal="center" vertical="center" wrapText="1"/>
    </xf>
    <xf numFmtId="2" fontId="9" fillId="5" borderId="10" xfId="0" applyNumberFormat="1" applyFont="1" applyFill="1" applyBorder="1" applyAlignment="1">
      <alignment horizontal="center" vertical="center" wrapText="1"/>
    </xf>
    <xf numFmtId="43" fontId="9" fillId="19" borderId="10" xfId="20" applyFont="1" applyFill="1" applyBorder="1" applyAlignment="1" applyProtection="1">
      <alignment horizontal="center" vertical="center" wrapText="1"/>
    </xf>
    <xf numFmtId="2" fontId="9" fillId="5" borderId="10" xfId="0" applyNumberFormat="1" applyFont="1" applyFill="1" applyBorder="1" applyAlignment="1">
      <alignment horizontal="center" vertical="center"/>
    </xf>
    <xf numFmtId="2" fontId="9" fillId="4" borderId="10" xfId="0" applyNumberFormat="1" applyFont="1" applyFill="1" applyBorder="1" applyAlignment="1">
      <alignment horizontal="center" vertical="center" wrapText="1"/>
    </xf>
    <xf numFmtId="2" fontId="9" fillId="6" borderId="10" xfId="0" applyNumberFormat="1" applyFont="1" applyFill="1" applyBorder="1" applyAlignment="1">
      <alignment horizontal="center" vertical="center" wrapText="1"/>
    </xf>
    <xf numFmtId="9" fontId="9" fillId="20" borderId="10" xfId="41" applyFont="1" applyFill="1" applyBorder="1" applyAlignment="1">
      <alignment horizontal="center" vertical="center" wrapText="1"/>
    </xf>
    <xf numFmtId="43" fontId="9" fillId="20" borderId="10" xfId="20" applyFont="1" applyFill="1" applyBorder="1" applyAlignment="1" applyProtection="1">
      <alignment horizontal="center" vertical="center" wrapText="1"/>
    </xf>
    <xf numFmtId="2" fontId="9" fillId="6" borderId="10" xfId="0" applyNumberFormat="1" applyFont="1" applyFill="1" applyBorder="1" applyAlignment="1">
      <alignment horizontal="center" vertical="center"/>
    </xf>
    <xf numFmtId="2" fontId="9" fillId="20" borderId="10" xfId="16" applyNumberFormat="1" applyFont="1" applyFill="1" applyBorder="1" applyAlignment="1">
      <alignment horizontal="center" vertical="center" wrapText="1"/>
    </xf>
    <xf numFmtId="43" fontId="13" fillId="7" borderId="10" xfId="20" applyFont="1" applyFill="1" applyBorder="1" applyAlignment="1" applyProtection="1">
      <alignment horizontal="center" vertical="center" wrapText="1"/>
    </xf>
    <xf numFmtId="43" fontId="13" fillId="7" borderId="10" xfId="20" applyFont="1" applyFill="1" applyBorder="1" applyAlignment="1">
      <alignment horizontal="center" vertical="center" wrapText="1"/>
    </xf>
    <xf numFmtId="9" fontId="9" fillId="7" borderId="10" xfId="41" applyFont="1" applyFill="1" applyBorder="1" applyAlignment="1">
      <alignment horizontal="center" vertical="center" wrapText="1"/>
    </xf>
    <xf numFmtId="2" fontId="13" fillId="7" borderId="10" xfId="0" applyNumberFormat="1" applyFont="1" applyFill="1" applyBorder="1" applyAlignment="1">
      <alignment horizontal="center" vertical="center"/>
    </xf>
    <xf numFmtId="43" fontId="13" fillId="7" borderId="10" xfId="20" applyFont="1" applyFill="1" applyBorder="1" applyAlignment="1" applyProtection="1">
      <alignment horizontal="center" vertical="center"/>
    </xf>
    <xf numFmtId="43" fontId="13" fillId="7" borderId="10" xfId="20" applyFont="1" applyFill="1" applyBorder="1" applyAlignment="1">
      <alignment horizontal="center" vertical="center"/>
    </xf>
    <xf numFmtId="43" fontId="9" fillId="7" borderId="10" xfId="20" applyFont="1" applyFill="1" applyBorder="1" applyAlignment="1">
      <alignment horizontal="center" vertical="center"/>
    </xf>
    <xf numFmtId="9" fontId="9" fillId="7" borderId="10" xfId="41" applyFont="1" applyFill="1" applyBorder="1" applyAlignment="1">
      <alignment horizontal="center" vertical="center"/>
    </xf>
    <xf numFmtId="43" fontId="9" fillId="11" borderId="10" xfId="20" applyFont="1" applyFill="1" applyBorder="1" applyAlignment="1">
      <alignment horizontal="center" vertical="center" wrapText="1"/>
    </xf>
    <xf numFmtId="2" fontId="9" fillId="16" borderId="10" xfId="0" applyNumberFormat="1" applyFont="1" applyFill="1" applyBorder="1" applyAlignment="1">
      <alignment horizontal="center" vertical="center"/>
    </xf>
    <xf numFmtId="43" fontId="9" fillId="4" borderId="10" xfId="20" applyFont="1" applyFill="1" applyBorder="1" applyAlignment="1" applyProtection="1">
      <alignment horizontal="center" vertical="center"/>
    </xf>
    <xf numFmtId="43" fontId="9" fillId="9" borderId="10" xfId="20" applyFont="1" applyFill="1" applyBorder="1" applyAlignment="1">
      <alignment horizontal="center" vertical="center"/>
    </xf>
    <xf numFmtId="2" fontId="13" fillId="6" borderId="10" xfId="0" applyNumberFormat="1" applyFont="1" applyFill="1" applyBorder="1" applyAlignment="1">
      <alignment horizontal="center" vertical="center"/>
    </xf>
    <xf numFmtId="2" fontId="13" fillId="6" borderId="10" xfId="0" applyNumberFormat="1" applyFont="1" applyFill="1" applyBorder="1" applyAlignment="1">
      <alignment horizontal="left" vertical="center"/>
    </xf>
    <xf numFmtId="43" fontId="13" fillId="6" borderId="10" xfId="20" applyFont="1" applyFill="1" applyBorder="1" applyAlignment="1">
      <alignment horizontal="center" vertical="center"/>
    </xf>
    <xf numFmtId="9" fontId="13" fillId="6" borderId="10" xfId="41" applyFont="1" applyFill="1" applyBorder="1" applyAlignment="1">
      <alignment horizontal="center" vertical="center"/>
    </xf>
    <xf numFmtId="2" fontId="13" fillId="11" borderId="10" xfId="0" applyNumberFormat="1" applyFont="1" applyFill="1" applyBorder="1" applyAlignment="1">
      <alignment horizontal="center" vertical="center" wrapText="1"/>
    </xf>
    <xf numFmtId="2" fontId="13" fillId="12" borderId="10" xfId="0" applyNumberFormat="1" applyFont="1" applyFill="1" applyBorder="1" applyAlignment="1">
      <alignment horizontal="left" vertical="center" wrapText="1"/>
    </xf>
    <xf numFmtId="2" fontId="13" fillId="12" borderId="10" xfId="0" applyNumberFormat="1" applyFont="1" applyFill="1" applyBorder="1" applyAlignment="1">
      <alignment horizontal="center" vertical="center" wrapText="1"/>
    </xf>
    <xf numFmtId="43" fontId="13" fillId="12" borderId="10" xfId="20" applyFont="1" applyFill="1" applyBorder="1" applyAlignment="1" applyProtection="1">
      <alignment horizontal="center" vertical="center" wrapText="1"/>
    </xf>
    <xf numFmtId="43" fontId="13" fillId="12" borderId="10" xfId="20" applyFont="1" applyFill="1" applyBorder="1" applyAlignment="1">
      <alignment horizontal="center" vertical="center" wrapText="1"/>
    </xf>
    <xf numFmtId="9" fontId="9" fillId="11" borderId="10" xfId="41" applyFont="1" applyFill="1" applyBorder="1" applyAlignment="1">
      <alignment horizontal="center" vertical="center" wrapText="1"/>
    </xf>
    <xf numFmtId="43" fontId="13" fillId="11" borderId="10" xfId="20" applyFont="1" applyFill="1" applyBorder="1" applyAlignment="1">
      <alignment horizontal="center" vertical="center" wrapText="1"/>
    </xf>
    <xf numFmtId="2" fontId="13" fillId="11" borderId="10" xfId="0" applyNumberFormat="1" applyFont="1" applyFill="1" applyBorder="1" applyAlignment="1">
      <alignment horizontal="center" vertical="center"/>
    </xf>
    <xf numFmtId="2" fontId="13" fillId="11" borderId="10" xfId="0" applyNumberFormat="1" applyFont="1" applyFill="1" applyBorder="1" applyAlignment="1">
      <alignment horizontal="left" vertical="center" wrapText="1"/>
    </xf>
    <xf numFmtId="43" fontId="13" fillId="11" borderId="10" xfId="20" applyFont="1" applyFill="1" applyBorder="1" applyAlignment="1" applyProtection="1">
      <alignment horizontal="center" vertical="center"/>
    </xf>
    <xf numFmtId="43" fontId="13" fillId="11" borderId="10" xfId="20" applyFont="1" applyFill="1" applyBorder="1" applyAlignment="1">
      <alignment horizontal="center" vertical="center"/>
    </xf>
    <xf numFmtId="43" fontId="9" fillId="11" borderId="10" xfId="20" applyFont="1" applyFill="1" applyBorder="1" applyAlignment="1">
      <alignment horizontal="center" vertical="center"/>
    </xf>
    <xf numFmtId="9" fontId="9" fillId="11" borderId="10" xfId="41" applyFont="1" applyFill="1" applyBorder="1" applyAlignment="1">
      <alignment horizontal="center" vertical="center"/>
    </xf>
    <xf numFmtId="2" fontId="9" fillId="20" borderId="10" xfId="16" applyNumberFormat="1" applyFont="1" applyFill="1" applyBorder="1" applyAlignment="1">
      <alignment horizontal="left" vertical="center" wrapText="1"/>
    </xf>
    <xf numFmtId="2" fontId="9" fillId="19" borderId="10" xfId="0" applyNumberFormat="1" applyFont="1" applyFill="1" applyBorder="1" applyAlignment="1">
      <alignment horizontal="center" vertical="center"/>
    </xf>
    <xf numFmtId="2" fontId="9" fillId="20" borderId="10" xfId="0" applyNumberFormat="1" applyFont="1" applyFill="1" applyBorder="1" applyAlignment="1">
      <alignment horizontal="center" vertical="center"/>
    </xf>
    <xf numFmtId="2" fontId="9" fillId="21" borderId="10" xfId="0" applyNumberFormat="1" applyFont="1" applyFill="1" applyBorder="1" applyAlignment="1">
      <alignment horizontal="center" vertical="center" wrapText="1"/>
    </xf>
    <xf numFmtId="43" fontId="9" fillId="22" borderId="10" xfId="20" applyFont="1" applyFill="1" applyBorder="1" applyAlignment="1" applyProtection="1">
      <alignment horizontal="center" vertical="center" wrapText="1"/>
    </xf>
    <xf numFmtId="9" fontId="9" fillId="22" borderId="10" xfId="41" applyFont="1" applyFill="1" applyBorder="1" applyAlignment="1">
      <alignment horizontal="center" vertical="center" wrapText="1"/>
    </xf>
    <xf numFmtId="2" fontId="9" fillId="4" borderId="10" xfId="0" applyNumberFormat="1" applyFont="1" applyFill="1" applyBorder="1" applyAlignment="1">
      <alignment horizontal="left" vertical="center" wrapText="1"/>
    </xf>
    <xf numFmtId="43" fontId="13" fillId="11" borderId="10" xfId="20" applyFont="1" applyFill="1" applyBorder="1" applyAlignment="1" applyProtection="1">
      <alignment horizontal="center" vertical="center" wrapText="1"/>
    </xf>
    <xf numFmtId="2" fontId="9" fillId="8" borderId="10" xfId="0" applyNumberFormat="1" applyFont="1" applyFill="1" applyBorder="1" applyAlignment="1">
      <alignment horizontal="center" vertical="center"/>
    </xf>
    <xf numFmtId="2" fontId="9" fillId="8" borderId="10" xfId="16" applyNumberFormat="1" applyFont="1" applyFill="1" applyBorder="1" applyAlignment="1">
      <alignment horizontal="left" vertical="center"/>
    </xf>
    <xf numFmtId="2" fontId="9" fillId="8" borderId="10" xfId="16" applyNumberFormat="1" applyFont="1" applyFill="1" applyBorder="1" applyAlignment="1">
      <alignment horizontal="center" vertical="center"/>
    </xf>
    <xf numFmtId="43" fontId="9" fillId="8" borderId="10" xfId="20" applyFont="1" applyFill="1" applyBorder="1" applyAlignment="1">
      <alignment horizontal="center" vertical="center"/>
    </xf>
    <xf numFmtId="9" fontId="9" fillId="8" borderId="10" xfId="41" applyFont="1" applyFill="1" applyBorder="1" applyAlignment="1">
      <alignment horizontal="center" vertical="center"/>
    </xf>
    <xf numFmtId="2" fontId="29" fillId="0" borderId="10" xfId="0" applyNumberFormat="1" applyFont="1" applyFill="1" applyBorder="1" applyAlignment="1">
      <alignment horizontal="left" vertical="center" wrapText="1"/>
    </xf>
    <xf numFmtId="2" fontId="29" fillId="0" borderId="10" xfId="0" applyNumberFormat="1" applyFont="1" applyFill="1" applyBorder="1" applyAlignment="1">
      <alignment horizontal="center" vertical="center" wrapText="1"/>
    </xf>
    <xf numFmtId="43" fontId="29" fillId="0" borderId="10" xfId="20" applyFont="1" applyFill="1" applyBorder="1" applyAlignment="1">
      <alignment horizontal="center" vertical="center" wrapText="1"/>
    </xf>
    <xf numFmtId="9" fontId="29" fillId="0" borderId="10" xfId="41" applyFont="1" applyFill="1" applyBorder="1" applyAlignment="1">
      <alignment horizontal="center" vertical="center" wrapText="1"/>
    </xf>
    <xf numFmtId="2" fontId="9" fillId="4" borderId="10" xfId="17" applyNumberFormat="1" applyFont="1" applyFill="1" applyBorder="1" applyAlignment="1">
      <alignment horizontal="left" vertical="center" wrapText="1"/>
    </xf>
    <xf numFmtId="2" fontId="9" fillId="4" borderId="10" xfId="17" applyNumberFormat="1" applyFont="1" applyFill="1" applyBorder="1" applyAlignment="1">
      <alignment horizontal="center" vertical="center" wrapText="1"/>
    </xf>
    <xf numFmtId="2" fontId="9" fillId="2" borderId="10" xfId="0" applyNumberFormat="1" applyFont="1" applyFill="1" applyBorder="1" applyAlignment="1">
      <alignment horizontal="center" vertical="center" wrapText="1"/>
    </xf>
    <xf numFmtId="2" fontId="9" fillId="0" borderId="10" xfId="5" applyNumberFormat="1" applyFont="1" applyFill="1" applyBorder="1" applyAlignment="1">
      <alignment horizontal="left" vertical="center" wrapText="1"/>
    </xf>
    <xf numFmtId="43" fontId="9" fillId="0" borderId="10" xfId="20" applyFont="1" applyFill="1" applyBorder="1" applyAlignment="1" applyProtection="1">
      <alignment horizontal="center" vertical="center"/>
    </xf>
    <xf numFmtId="9" fontId="9" fillId="0" borderId="10" xfId="41" applyFont="1" applyFill="1" applyBorder="1" applyAlignment="1">
      <alignment horizontal="center" vertical="center"/>
    </xf>
    <xf numFmtId="2" fontId="13" fillId="5" borderId="10" xfId="0" applyNumberFormat="1" applyFont="1" applyFill="1" applyBorder="1" applyAlignment="1">
      <alignment horizontal="center" vertical="center"/>
    </xf>
    <xf numFmtId="2" fontId="13" fillId="5" borderId="10" xfId="0" applyNumberFormat="1" applyFont="1" applyFill="1" applyBorder="1" applyAlignment="1">
      <alignment horizontal="left" vertical="center" wrapText="1"/>
    </xf>
    <xf numFmtId="43" fontId="13" fillId="5" borderId="10" xfId="20" applyFont="1" applyFill="1" applyBorder="1" applyAlignment="1" applyProtection="1">
      <alignment horizontal="center" vertical="center"/>
    </xf>
    <xf numFmtId="43" fontId="13" fillId="5" borderId="10" xfId="20" applyFont="1" applyFill="1" applyBorder="1" applyAlignment="1">
      <alignment horizontal="center" vertical="center"/>
    </xf>
    <xf numFmtId="9" fontId="13" fillId="5" borderId="10" xfId="41" applyFont="1" applyFill="1" applyBorder="1" applyAlignment="1" applyProtection="1">
      <alignment horizontal="center" vertical="center"/>
    </xf>
    <xf numFmtId="2" fontId="9" fillId="19" borderId="10" xfId="6" applyNumberFormat="1" applyFont="1" applyFill="1" applyBorder="1" applyAlignment="1">
      <alignment horizontal="left" vertical="center" wrapText="1"/>
    </xf>
    <xf numFmtId="2" fontId="9" fillId="19" borderId="10" xfId="6" applyNumberFormat="1" applyFont="1" applyFill="1" applyBorder="1" applyAlignment="1">
      <alignment horizontal="center" vertical="center" wrapText="1"/>
    </xf>
    <xf numFmtId="2" fontId="29" fillId="0" borderId="10" xfId="0" applyNumberFormat="1" applyFont="1" applyBorder="1" applyAlignment="1">
      <alignment horizontal="center"/>
    </xf>
    <xf numFmtId="43" fontId="13" fillId="6" borderId="10" xfId="20" applyFont="1" applyFill="1" applyBorder="1" applyAlignment="1">
      <alignment vertical="center" wrapText="1"/>
    </xf>
    <xf numFmtId="43" fontId="13" fillId="3" borderId="10" xfId="20" applyFont="1" applyFill="1" applyBorder="1" applyAlignment="1">
      <alignment horizontal="right" vertical="center"/>
    </xf>
    <xf numFmtId="2" fontId="13" fillId="3" borderId="15" xfId="0" applyNumberFormat="1" applyFont="1" applyFill="1" applyBorder="1" applyAlignment="1">
      <alignment vertical="center" wrapText="1"/>
    </xf>
    <xf numFmtId="2" fontId="13" fillId="3" borderId="34" xfId="0" applyNumberFormat="1" applyFont="1" applyFill="1" applyBorder="1" applyAlignment="1">
      <alignment vertical="center" wrapText="1"/>
    </xf>
    <xf numFmtId="2" fontId="13" fillId="3" borderId="29" xfId="0" applyNumberFormat="1" applyFont="1" applyFill="1" applyBorder="1" applyAlignment="1">
      <alignment vertical="center" wrapText="1"/>
    </xf>
    <xf numFmtId="2" fontId="13" fillId="6" borderId="20" xfId="0" applyNumberFormat="1" applyFont="1" applyFill="1" applyBorder="1" applyAlignment="1">
      <alignment vertical="center" wrapText="1"/>
    </xf>
    <xf numFmtId="43" fontId="13" fillId="6" borderId="20" xfId="20" applyFont="1" applyFill="1" applyBorder="1" applyAlignment="1">
      <alignment vertical="center" wrapText="1"/>
    </xf>
    <xf numFmtId="9" fontId="13" fillId="6" borderId="20" xfId="41" applyFont="1" applyFill="1" applyBorder="1" applyAlignment="1">
      <alignment vertical="center" wrapText="1"/>
    </xf>
    <xf numFmtId="2" fontId="13" fillId="6" borderId="25" xfId="0" applyNumberFormat="1" applyFont="1" applyFill="1" applyBorder="1" applyAlignment="1">
      <alignment vertical="center" wrapText="1"/>
    </xf>
    <xf numFmtId="43" fontId="13" fillId="6" borderId="25" xfId="20" applyFont="1" applyFill="1" applyBorder="1" applyAlignment="1">
      <alignment vertical="center" wrapText="1"/>
    </xf>
    <xf numFmtId="9" fontId="13" fillId="6" borderId="25" xfId="41" applyFont="1" applyFill="1" applyBorder="1" applyAlignment="1">
      <alignment vertical="center" wrapText="1"/>
    </xf>
    <xf numFmtId="2" fontId="29" fillId="0" borderId="0" xfId="0" applyNumberFormat="1" applyFont="1" applyBorder="1" applyAlignment="1">
      <alignment horizontal="center"/>
    </xf>
    <xf numFmtId="10" fontId="9" fillId="22" borderId="10" xfId="41" applyNumberFormat="1" applyFont="1" applyFill="1" applyBorder="1" applyAlignment="1">
      <alignment horizontal="center" vertical="center" wrapText="1"/>
    </xf>
    <xf numFmtId="2" fontId="12" fillId="0" borderId="66" xfId="0" applyNumberFormat="1" applyFont="1" applyFill="1" applyBorder="1" applyAlignment="1">
      <alignment horizontal="left" vertical="center" wrapText="1"/>
    </xf>
    <xf numFmtId="0" fontId="12" fillId="10" borderId="0" xfId="0" applyFont="1" applyFill="1" applyAlignment="1">
      <alignment horizontal="center" vertical="center"/>
    </xf>
    <xf numFmtId="43" fontId="12" fillId="0" borderId="70" xfId="20" applyFont="1" applyFill="1" applyBorder="1" applyAlignment="1">
      <alignment horizontal="center" vertical="center" wrapText="1"/>
    </xf>
    <xf numFmtId="43" fontId="12" fillId="0" borderId="71" xfId="20" applyFont="1" applyFill="1" applyBorder="1" applyAlignment="1">
      <alignment horizontal="center" vertical="center" wrapText="1"/>
    </xf>
    <xf numFmtId="43" fontId="12" fillId="0" borderId="72" xfId="20" applyFont="1" applyFill="1" applyBorder="1" applyAlignment="1">
      <alignment horizontal="center" vertical="center" wrapText="1"/>
    </xf>
    <xf numFmtId="43" fontId="12" fillId="0" borderId="73" xfId="20" applyFont="1" applyFill="1" applyBorder="1" applyAlignment="1">
      <alignment horizontal="center" vertical="center" wrapText="1"/>
    </xf>
    <xf numFmtId="43" fontId="12" fillId="0" borderId="36" xfId="20" applyFont="1" applyFill="1" applyBorder="1" applyAlignment="1">
      <alignment horizontal="center" vertical="center"/>
    </xf>
    <xf numFmtId="43" fontId="14" fillId="3" borderId="74" xfId="20" applyFont="1" applyFill="1" applyBorder="1" applyAlignment="1">
      <alignment horizontal="center" vertical="center"/>
    </xf>
    <xf numFmtId="43" fontId="11" fillId="0" borderId="0" xfId="20" applyNumberFormat="1" applyFont="1" applyFill="1" applyBorder="1" applyAlignment="1">
      <alignment horizontal="center" vertical="center"/>
    </xf>
    <xf numFmtId="43" fontId="11" fillId="3" borderId="0" xfId="20" applyNumberFormat="1" applyFont="1" applyFill="1" applyBorder="1" applyAlignment="1">
      <alignment horizontal="center" vertical="center"/>
    </xf>
    <xf numFmtId="43" fontId="12" fillId="0" borderId="16" xfId="20" applyNumberFormat="1" applyFont="1" applyFill="1" applyBorder="1" applyAlignment="1">
      <alignment horizontal="center" vertical="center" wrapText="1"/>
    </xf>
    <xf numFmtId="43" fontId="12" fillId="0" borderId="8" xfId="20" applyNumberFormat="1" applyFont="1" applyFill="1" applyBorder="1" applyAlignment="1">
      <alignment horizontal="center" vertical="center" wrapText="1"/>
    </xf>
    <xf numFmtId="43" fontId="12" fillId="0" borderId="22" xfId="20" applyNumberFormat="1" applyFont="1" applyFill="1" applyBorder="1" applyAlignment="1">
      <alignment horizontal="center" vertical="center" wrapText="1"/>
    </xf>
    <xf numFmtId="43" fontId="12" fillId="7" borderId="10" xfId="20" applyNumberFormat="1" applyFont="1" applyFill="1" applyBorder="1" applyAlignment="1">
      <alignment horizontal="center" vertical="center"/>
    </xf>
    <xf numFmtId="43" fontId="12" fillId="11" borderId="10" xfId="20" applyNumberFormat="1" applyFont="1" applyFill="1" applyBorder="1" applyAlignment="1">
      <alignment horizontal="center" vertical="center"/>
    </xf>
    <xf numFmtId="43" fontId="12" fillId="0" borderId="28" xfId="20" applyNumberFormat="1" applyFont="1" applyFill="1" applyBorder="1" applyAlignment="1">
      <alignment horizontal="center" vertical="center" wrapText="1"/>
    </xf>
    <xf numFmtId="43" fontId="12" fillId="0" borderId="10" xfId="20" applyNumberFormat="1" applyFont="1" applyFill="1" applyBorder="1" applyAlignment="1">
      <alignment horizontal="center" vertical="center"/>
    </xf>
    <xf numFmtId="43" fontId="12" fillId="8" borderId="10" xfId="20" applyNumberFormat="1" applyFont="1" applyFill="1" applyBorder="1" applyAlignment="1">
      <alignment horizontal="center" vertical="center"/>
    </xf>
    <xf numFmtId="0" fontId="15" fillId="5" borderId="37" xfId="0" applyNumberFormat="1" applyFont="1" applyFill="1" applyBorder="1" applyAlignment="1">
      <alignment horizontal="center" vertical="center"/>
    </xf>
    <xf numFmtId="43" fontId="12" fillId="0" borderId="18" xfId="20" applyNumberFormat="1" applyFont="1" applyFill="1" applyBorder="1" applyAlignment="1">
      <alignment horizontal="center" vertical="center" wrapText="1"/>
    </xf>
    <xf numFmtId="43" fontId="12" fillId="0" borderId="6" xfId="20" applyNumberFormat="1" applyFont="1" applyFill="1" applyBorder="1" applyAlignment="1">
      <alignment horizontal="center" vertical="center" wrapText="1"/>
    </xf>
    <xf numFmtId="43" fontId="12" fillId="0" borderId="14" xfId="20" applyNumberFormat="1" applyFont="1" applyFill="1" applyBorder="1" applyAlignment="1">
      <alignment horizontal="center" vertical="center" wrapText="1"/>
    </xf>
    <xf numFmtId="43" fontId="15" fillId="11" borderId="25" xfId="20" applyNumberFormat="1" applyFont="1" applyFill="1" applyBorder="1" applyAlignment="1" applyProtection="1">
      <alignment horizontal="center" vertical="center"/>
    </xf>
    <xf numFmtId="43" fontId="15" fillId="7" borderId="10" xfId="20" applyNumberFormat="1" applyFont="1" applyFill="1" applyBorder="1" applyAlignment="1" applyProtection="1">
      <alignment horizontal="center" vertical="center"/>
    </xf>
    <xf numFmtId="43" fontId="12" fillId="4" borderId="6" xfId="20" applyNumberFormat="1" applyFont="1" applyFill="1" applyBorder="1" applyAlignment="1" applyProtection="1">
      <alignment horizontal="center" vertical="center" wrapText="1"/>
    </xf>
    <xf numFmtId="43" fontId="12" fillId="4" borderId="1" xfId="20" applyNumberFormat="1" applyFont="1" applyFill="1" applyBorder="1" applyAlignment="1" applyProtection="1">
      <alignment horizontal="center" vertical="center"/>
    </xf>
    <xf numFmtId="43" fontId="15" fillId="11" borderId="10" xfId="20" applyNumberFormat="1" applyFont="1" applyFill="1" applyBorder="1" applyAlignment="1" applyProtection="1">
      <alignment horizontal="center" vertical="center"/>
    </xf>
    <xf numFmtId="43" fontId="15" fillId="7" borderId="15" xfId="20" applyNumberFormat="1" applyFont="1" applyFill="1" applyBorder="1" applyAlignment="1" applyProtection="1">
      <alignment horizontal="center" vertical="center" wrapText="1"/>
    </xf>
    <xf numFmtId="43" fontId="12" fillId="0" borderId="6" xfId="20" applyNumberFormat="1" applyFont="1" applyFill="1" applyBorder="1" applyAlignment="1" applyProtection="1">
      <alignment horizontal="center" vertical="center" wrapText="1"/>
    </xf>
    <xf numFmtId="43" fontId="12" fillId="0" borderId="10" xfId="20" applyNumberFormat="1" applyFont="1" applyFill="1" applyBorder="1" applyAlignment="1" applyProtection="1">
      <alignment horizontal="center" vertical="center"/>
    </xf>
    <xf numFmtId="43" fontId="12" fillId="9" borderId="1" xfId="2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left" vertical="center" wrapText="1"/>
    </xf>
    <xf numFmtId="165" fontId="15" fillId="5" borderId="54" xfId="0" applyNumberFormat="1" applyFont="1" applyFill="1" applyBorder="1" applyAlignment="1" applyProtection="1">
      <alignment vertical="center"/>
    </xf>
    <xf numFmtId="165" fontId="15" fillId="5" borderId="7" xfId="0" applyNumberFormat="1" applyFont="1" applyFill="1" applyBorder="1" applyAlignment="1" applyProtection="1">
      <alignment vertical="center"/>
    </xf>
    <xf numFmtId="165" fontId="15" fillId="5" borderId="55" xfId="0" applyNumberFormat="1" applyFont="1" applyFill="1" applyBorder="1" applyAlignment="1" applyProtection="1">
      <alignment vertical="center"/>
    </xf>
    <xf numFmtId="0" fontId="12" fillId="10" borderId="0" xfId="0" applyFont="1" applyFill="1" applyAlignment="1">
      <alignment vertical="center"/>
    </xf>
    <xf numFmtId="0" fontId="15" fillId="7" borderId="51" xfId="0" applyNumberFormat="1" applyFont="1" applyFill="1" applyBorder="1" applyAlignment="1">
      <alignment horizontal="left" vertical="center" indent="1"/>
    </xf>
    <xf numFmtId="0" fontId="12" fillId="16" borderId="35" xfId="0" applyNumberFormat="1" applyFont="1" applyFill="1" applyBorder="1" applyAlignment="1">
      <alignment horizontal="left" vertical="center" indent="1"/>
    </xf>
    <xf numFmtId="0" fontId="12" fillId="9" borderId="51" xfId="0" applyFont="1" applyFill="1" applyBorder="1" applyAlignment="1">
      <alignment horizontal="left" vertical="center"/>
    </xf>
    <xf numFmtId="0" fontId="12" fillId="8" borderId="56" xfId="0" applyNumberFormat="1" applyFont="1" applyFill="1" applyBorder="1" applyAlignment="1">
      <alignment horizontal="left" vertical="center" indent="1"/>
    </xf>
    <xf numFmtId="0" fontId="15" fillId="7" borderId="51" xfId="0" applyNumberFormat="1" applyFont="1" applyFill="1" applyBorder="1" applyAlignment="1">
      <alignment horizontal="left" vertical="center" wrapText="1"/>
    </xf>
    <xf numFmtId="0" fontId="15" fillId="3" borderId="51" xfId="0" applyFont="1" applyFill="1" applyBorder="1" applyAlignment="1">
      <alignment vertical="center"/>
    </xf>
    <xf numFmtId="0" fontId="12" fillId="3" borderId="76" xfId="0" applyNumberFormat="1" applyFont="1" applyFill="1" applyBorder="1" applyAlignment="1">
      <alignment horizontal="left" vertical="center" indent="1"/>
    </xf>
    <xf numFmtId="0" fontId="15" fillId="11" borderId="51" xfId="0" applyNumberFormat="1" applyFont="1" applyFill="1" applyBorder="1" applyAlignment="1">
      <alignment horizontal="left" vertical="center" indent="1"/>
    </xf>
    <xf numFmtId="0" fontId="12" fillId="3" borderId="46" xfId="0" applyNumberFormat="1" applyFont="1" applyFill="1" applyBorder="1" applyAlignment="1">
      <alignment horizontal="left" vertical="center" indent="1"/>
    </xf>
    <xf numFmtId="0" fontId="12" fillId="3" borderId="56" xfId="0" applyNumberFormat="1" applyFont="1" applyFill="1" applyBorder="1" applyAlignment="1">
      <alignment horizontal="left" vertical="center" indent="1"/>
    </xf>
    <xf numFmtId="0" fontId="12" fillId="9" borderId="35" xfId="0" applyFont="1" applyFill="1" applyBorder="1" applyAlignment="1">
      <alignment horizontal="left" vertical="center"/>
    </xf>
    <xf numFmtId="0" fontId="10" fillId="3" borderId="51" xfId="0" applyFont="1" applyFill="1" applyBorder="1" applyAlignment="1">
      <alignment horizontal="center" vertical="center"/>
    </xf>
    <xf numFmtId="0" fontId="12" fillId="16" borderId="57" xfId="0" applyNumberFormat="1" applyFont="1" applyFill="1" applyBorder="1" applyAlignment="1">
      <alignment horizontal="left" vertical="center" indent="1"/>
    </xf>
    <xf numFmtId="49" fontId="15" fillId="3" borderId="56" xfId="0" applyNumberFormat="1" applyFont="1" applyFill="1" applyBorder="1" applyAlignment="1">
      <alignment horizontal="left" vertical="center"/>
    </xf>
    <xf numFmtId="0" fontId="15" fillId="3" borderId="51" xfId="0" applyFont="1" applyFill="1" applyBorder="1" applyAlignment="1">
      <alignment horizontal="center" vertical="center"/>
    </xf>
    <xf numFmtId="0" fontId="12" fillId="3" borderId="37" xfId="0" applyNumberFormat="1" applyFont="1" applyFill="1" applyBorder="1" applyAlignment="1">
      <alignment horizontal="left" vertical="center" indent="1"/>
    </xf>
    <xf numFmtId="0" fontId="15" fillId="6" borderId="51" xfId="0" applyFont="1" applyFill="1" applyBorder="1" applyAlignment="1">
      <alignment vertical="center"/>
    </xf>
    <xf numFmtId="0" fontId="12" fillId="3" borderId="77" xfId="0" applyNumberFormat="1" applyFont="1" applyFill="1" applyBorder="1" applyAlignment="1">
      <alignment horizontal="left" vertical="center" indent="1"/>
    </xf>
    <xf numFmtId="49" fontId="15" fillId="3" borderId="46" xfId="0" applyNumberFormat="1" applyFont="1" applyFill="1" applyBorder="1" applyAlignment="1">
      <alignment horizontal="left" vertical="center"/>
    </xf>
    <xf numFmtId="0" fontId="15" fillId="7" borderId="53" xfId="0" applyNumberFormat="1" applyFont="1" applyFill="1" applyBorder="1" applyAlignment="1">
      <alignment horizontal="left" vertical="center" indent="1"/>
    </xf>
    <xf numFmtId="49" fontId="15" fillId="3" borderId="51" xfId="0" applyNumberFormat="1" applyFont="1" applyFill="1" applyBorder="1" applyAlignment="1">
      <alignment horizontal="left" vertical="center"/>
    </xf>
    <xf numFmtId="0" fontId="13" fillId="3" borderId="51" xfId="0" applyFont="1" applyFill="1" applyBorder="1" applyAlignment="1">
      <alignment vertical="center"/>
    </xf>
    <xf numFmtId="49" fontId="15" fillId="7" borderId="1" xfId="0" applyNumberFormat="1" applyFont="1" applyFill="1" applyBorder="1" applyAlignment="1">
      <alignment horizontal="left" vertical="center" wrapText="1"/>
    </xf>
    <xf numFmtId="0" fontId="12" fillId="8" borderId="1" xfId="16" applyFont="1" applyFill="1" applyBorder="1" applyAlignment="1">
      <alignment horizontal="left" vertical="center"/>
    </xf>
    <xf numFmtId="0" fontId="15" fillId="3" borderId="1" xfId="0" applyFont="1" applyFill="1" applyBorder="1" applyAlignment="1">
      <alignment vertical="center"/>
    </xf>
    <xf numFmtId="49" fontId="12" fillId="0" borderId="2" xfId="0" applyNumberFormat="1" applyFont="1" applyFill="1" applyBorder="1" applyAlignment="1">
      <alignment horizontal="left" vertical="center" wrapText="1"/>
    </xf>
    <xf numFmtId="49" fontId="15" fillId="11" borderId="1" xfId="0" applyNumberFormat="1" applyFont="1" applyFill="1" applyBorder="1" applyAlignment="1">
      <alignment horizontal="left" vertical="center" wrapText="1"/>
    </xf>
    <xf numFmtId="49" fontId="12" fillId="0" borderId="25" xfId="0" applyNumberFormat="1" applyFont="1" applyFill="1" applyBorder="1" applyAlignment="1">
      <alignment horizontal="left" vertical="center" wrapText="1"/>
    </xf>
    <xf numFmtId="49" fontId="12" fillId="2" borderId="10" xfId="0" applyNumberFormat="1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/>
    </xf>
    <xf numFmtId="49" fontId="12" fillId="0" borderId="27" xfId="0" applyNumberFormat="1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left" vertical="center"/>
    </xf>
    <xf numFmtId="49" fontId="12" fillId="0" borderId="38" xfId="0" applyNumberFormat="1" applyFont="1" applyFill="1" applyBorder="1" applyAlignment="1">
      <alignment horizontal="left" vertical="center" wrapText="1"/>
    </xf>
    <xf numFmtId="0" fontId="15" fillId="6" borderId="1" xfId="0" applyFont="1" applyFill="1" applyBorder="1" applyAlignment="1">
      <alignment vertical="center"/>
    </xf>
    <xf numFmtId="49" fontId="12" fillId="0" borderId="78" xfId="0" applyNumberFormat="1" applyFont="1" applyFill="1" applyBorder="1" applyAlignment="1">
      <alignment horizontal="left" vertical="center" wrapText="1"/>
    </xf>
    <xf numFmtId="49" fontId="12" fillId="0" borderId="25" xfId="0" applyNumberFormat="1" applyFont="1" applyFill="1" applyBorder="1" applyAlignment="1">
      <alignment horizontal="left" vertical="center"/>
    </xf>
    <xf numFmtId="0" fontId="12" fillId="0" borderId="1" xfId="6" applyFont="1" applyFill="1" applyBorder="1" applyAlignment="1">
      <alignment horizontal="left" vertical="center" wrapText="1"/>
    </xf>
    <xf numFmtId="49" fontId="15" fillId="7" borderId="22" xfId="0" applyNumberFormat="1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0" fontId="12" fillId="0" borderId="31" xfId="0" applyFont="1" applyFill="1" applyBorder="1" applyAlignment="1">
      <alignment horizontal="center" vertical="center" wrapText="1"/>
    </xf>
    <xf numFmtId="49" fontId="15" fillId="7" borderId="1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8" borderId="1" xfId="16" applyFont="1" applyFill="1" applyBorder="1" applyAlignment="1">
      <alignment horizontal="center" vertical="center"/>
    </xf>
    <xf numFmtId="49" fontId="15" fillId="7" borderId="1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49" fontId="15" fillId="11" borderId="1" xfId="0" applyNumberFormat="1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/>
    </xf>
    <xf numFmtId="0" fontId="15" fillId="3" borderId="1" xfId="0" applyFont="1" applyFill="1" applyBorder="1" applyAlignment="1">
      <alignment horizontal="center" vertical="center"/>
    </xf>
    <xf numFmtId="0" fontId="12" fillId="0" borderId="38" xfId="16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78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vertical="center"/>
    </xf>
    <xf numFmtId="0" fontId="12" fillId="0" borderId="21" xfId="0" applyFont="1" applyFill="1" applyBorder="1" applyAlignment="1">
      <alignment horizontal="center" vertical="center" wrapText="1"/>
    </xf>
    <xf numFmtId="49" fontId="15" fillId="7" borderId="23" xfId="0" applyNumberFormat="1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 wrapText="1"/>
    </xf>
    <xf numFmtId="43" fontId="12" fillId="0" borderId="0" xfId="20" applyNumberFormat="1" applyFont="1" applyFill="1" applyBorder="1" applyAlignment="1">
      <alignment horizontal="center" vertical="center" wrapText="1"/>
    </xf>
    <xf numFmtId="43" fontId="15" fillId="7" borderId="6" xfId="20" applyNumberFormat="1" applyFont="1" applyFill="1" applyBorder="1" applyAlignment="1" applyProtection="1">
      <alignment horizontal="center" vertical="center"/>
    </xf>
    <xf numFmtId="43" fontId="12" fillId="4" borderId="10" xfId="20" applyNumberFormat="1" applyFont="1" applyFill="1" applyBorder="1" applyAlignment="1" applyProtection="1">
      <alignment horizontal="center" vertical="center" wrapText="1"/>
    </xf>
    <xf numFmtId="43" fontId="12" fillId="8" borderId="6" xfId="20" applyNumberFormat="1" applyFont="1" applyFill="1" applyBorder="1" applyAlignment="1">
      <alignment horizontal="center" vertical="center"/>
    </xf>
    <xf numFmtId="43" fontId="15" fillId="7" borderId="6" xfId="20" applyNumberFormat="1" applyFont="1" applyFill="1" applyBorder="1" applyAlignment="1" applyProtection="1">
      <alignment horizontal="center" vertical="center" wrapText="1"/>
    </xf>
    <xf numFmtId="43" fontId="12" fillId="4" borderId="15" xfId="20" applyNumberFormat="1" applyFont="1" applyFill="1" applyBorder="1" applyAlignment="1" applyProtection="1">
      <alignment horizontal="center" vertical="center" wrapText="1"/>
    </xf>
    <xf numFmtId="43" fontId="12" fillId="4" borderId="6" xfId="20" applyNumberFormat="1" applyFont="1" applyFill="1" applyBorder="1" applyAlignment="1" applyProtection="1">
      <alignment horizontal="center" vertical="center"/>
    </xf>
    <xf numFmtId="43" fontId="12" fillId="4" borderId="1" xfId="20" applyNumberFormat="1" applyFont="1" applyFill="1" applyBorder="1" applyAlignment="1" applyProtection="1">
      <alignment horizontal="center" vertical="center" wrapText="1"/>
    </xf>
    <xf numFmtId="0" fontId="15" fillId="3" borderId="6" xfId="0" applyFont="1" applyFill="1" applyBorder="1" applyAlignment="1">
      <alignment vertical="center"/>
    </xf>
    <xf numFmtId="43" fontId="12" fillId="4" borderId="2" xfId="20" applyNumberFormat="1" applyFont="1" applyFill="1" applyBorder="1" applyAlignment="1" applyProtection="1">
      <alignment horizontal="center" vertical="center" wrapText="1"/>
    </xf>
    <xf numFmtId="173" fontId="15" fillId="11" borderId="6" xfId="20" applyNumberFormat="1" applyFont="1" applyFill="1" applyBorder="1" applyAlignment="1" applyProtection="1">
      <alignment horizontal="center" vertical="center"/>
    </xf>
    <xf numFmtId="43" fontId="12" fillId="4" borderId="25" xfId="20" applyNumberFormat="1" applyFont="1" applyFill="1" applyBorder="1" applyAlignment="1" applyProtection="1">
      <alignment horizontal="center" vertical="center" wrapText="1"/>
    </xf>
    <xf numFmtId="43" fontId="12" fillId="0" borderId="1" xfId="20" applyNumberFormat="1" applyFont="1" applyFill="1" applyBorder="1" applyAlignment="1">
      <alignment horizontal="center" vertical="center" wrapText="1"/>
    </xf>
    <xf numFmtId="43" fontId="12" fillId="0" borderId="10" xfId="20" applyNumberFormat="1" applyFont="1" applyFill="1" applyBorder="1" applyAlignment="1" applyProtection="1">
      <alignment horizontal="center" vertical="center" wrapText="1"/>
    </xf>
    <xf numFmtId="43" fontId="12" fillId="0" borderId="6" xfId="20" applyNumberFormat="1" applyFont="1" applyFill="1" applyBorder="1" applyAlignment="1" applyProtection="1">
      <alignment horizontal="center" vertical="center"/>
    </xf>
    <xf numFmtId="43" fontId="12" fillId="4" borderId="10" xfId="20" applyNumberFormat="1" applyFont="1" applyFill="1" applyBorder="1" applyAlignment="1" applyProtection="1">
      <alignment horizontal="center" vertical="center"/>
    </xf>
    <xf numFmtId="173" fontId="11" fillId="3" borderId="6" xfId="20" applyNumberFormat="1" applyFont="1" applyFill="1" applyBorder="1" applyAlignment="1">
      <alignment horizontal="center" vertical="center"/>
    </xf>
    <xf numFmtId="43" fontId="12" fillId="4" borderId="27" xfId="20" applyNumberFormat="1" applyFont="1" applyFill="1" applyBorder="1" applyAlignment="1" applyProtection="1">
      <alignment horizontal="center" vertical="center" wrapText="1"/>
    </xf>
    <xf numFmtId="43" fontId="15" fillId="11" borderId="15" xfId="20" applyNumberFormat="1" applyFont="1" applyFill="1" applyBorder="1" applyAlignment="1" applyProtection="1">
      <alignment horizontal="center" vertical="center"/>
    </xf>
    <xf numFmtId="43" fontId="12" fillId="4" borderId="0" xfId="20" applyNumberFormat="1" applyFont="1" applyFill="1" applyBorder="1" applyAlignment="1" applyProtection="1">
      <alignment horizontal="center" vertical="center" wrapText="1"/>
    </xf>
    <xf numFmtId="173" fontId="14" fillId="3" borderId="6" xfId="20" applyNumberFormat="1" applyFont="1" applyFill="1" applyBorder="1" applyAlignment="1">
      <alignment horizontal="center" vertical="center"/>
    </xf>
    <xf numFmtId="43" fontId="12" fillId="0" borderId="38" xfId="20" applyNumberFormat="1" applyFont="1" applyFill="1" applyBorder="1" applyAlignment="1">
      <alignment horizontal="center" vertical="center" wrapText="1"/>
    </xf>
    <xf numFmtId="43" fontId="12" fillId="4" borderId="18" xfId="20" applyNumberFormat="1" applyFont="1" applyFill="1" applyBorder="1" applyAlignment="1" applyProtection="1">
      <alignment horizontal="center" vertical="center" wrapText="1"/>
    </xf>
    <xf numFmtId="173" fontId="15" fillId="6" borderId="6" xfId="20" applyNumberFormat="1" applyFont="1" applyFill="1" applyBorder="1" applyAlignment="1">
      <alignment vertical="center"/>
    </xf>
    <xf numFmtId="43" fontId="12" fillId="4" borderId="78" xfId="20" applyNumberFormat="1" applyFont="1" applyFill="1" applyBorder="1" applyAlignment="1" applyProtection="1">
      <alignment horizontal="center" vertical="center" wrapText="1"/>
    </xf>
    <xf numFmtId="43" fontId="15" fillId="11" borderId="1" xfId="20" applyNumberFormat="1" applyFont="1" applyFill="1" applyBorder="1" applyAlignment="1" applyProtection="1">
      <alignment horizontal="center" vertical="center"/>
    </xf>
    <xf numFmtId="173" fontId="11" fillId="3" borderId="25" xfId="20" applyNumberFormat="1" applyFont="1" applyFill="1" applyBorder="1" applyAlignment="1">
      <alignment horizontal="center" vertical="center"/>
    </xf>
    <xf numFmtId="43" fontId="12" fillId="4" borderId="9" xfId="20" applyNumberFormat="1" applyFont="1" applyFill="1" applyBorder="1" applyAlignment="1" applyProtection="1">
      <alignment horizontal="center" vertical="center" wrapText="1"/>
    </xf>
    <xf numFmtId="43" fontId="15" fillId="7" borderId="14" xfId="20" applyNumberFormat="1" applyFont="1" applyFill="1" applyBorder="1" applyAlignment="1" applyProtection="1">
      <alignment horizontal="center" vertical="center"/>
    </xf>
    <xf numFmtId="43" fontId="15" fillId="7" borderId="10" xfId="20" applyNumberFormat="1" applyFont="1" applyFill="1" applyBorder="1" applyAlignment="1" applyProtection="1">
      <alignment horizontal="center" vertical="center" wrapText="1"/>
    </xf>
    <xf numFmtId="43" fontId="12" fillId="4" borderId="15" xfId="20" applyNumberFormat="1" applyFont="1" applyFill="1" applyBorder="1" applyAlignment="1" applyProtection="1">
      <alignment horizontal="center" vertical="center"/>
    </xf>
    <xf numFmtId="173" fontId="11" fillId="3" borderId="1" xfId="20" applyNumberFormat="1" applyFont="1" applyFill="1" applyBorder="1" applyAlignment="1">
      <alignment horizontal="center" vertical="center"/>
    </xf>
    <xf numFmtId="43" fontId="12" fillId="4" borderId="3" xfId="20" applyNumberFormat="1" applyFont="1" applyFill="1" applyBorder="1" applyAlignment="1" applyProtection="1">
      <alignment horizontal="center" vertical="center" wrapText="1"/>
    </xf>
    <xf numFmtId="173" fontId="13" fillId="3" borderId="6" xfId="20" applyNumberFormat="1" applyFont="1" applyFill="1" applyBorder="1" applyAlignment="1">
      <alignment horizontal="center" vertical="center"/>
    </xf>
    <xf numFmtId="171" fontId="12" fillId="0" borderId="0" xfId="36" applyNumberFormat="1" applyFont="1" applyFill="1" applyBorder="1" applyAlignment="1">
      <alignment horizontal="center" vertical="center" wrapText="1"/>
    </xf>
    <xf numFmtId="171" fontId="15" fillId="7" borderId="6" xfId="0" applyNumberFormat="1" applyFont="1" applyFill="1" applyBorder="1" applyAlignment="1">
      <alignment horizontal="center" vertical="center"/>
    </xf>
    <xf numFmtId="171" fontId="12" fillId="0" borderId="10" xfId="37" applyNumberFormat="1" applyFont="1" applyFill="1" applyBorder="1" applyAlignment="1">
      <alignment horizontal="center" vertical="center" wrapText="1"/>
    </xf>
    <xf numFmtId="171" fontId="12" fillId="8" borderId="4" xfId="36" applyNumberFormat="1" applyFont="1" applyFill="1" applyBorder="1" applyAlignment="1">
      <alignment horizontal="center" vertical="center"/>
    </xf>
    <xf numFmtId="171" fontId="15" fillId="7" borderId="6" xfId="0" applyNumberFormat="1" applyFont="1" applyFill="1" applyBorder="1" applyAlignment="1">
      <alignment horizontal="center" vertical="center" wrapText="1"/>
    </xf>
    <xf numFmtId="171" fontId="12" fillId="0" borderId="15" xfId="37" applyNumberFormat="1" applyFont="1" applyFill="1" applyBorder="1" applyAlignment="1">
      <alignment horizontal="center" vertical="center" wrapText="1"/>
    </xf>
    <xf numFmtId="171" fontId="12" fillId="0" borderId="6" xfId="37" applyNumberFormat="1" applyFont="1" applyFill="1" applyBorder="1" applyAlignment="1">
      <alignment horizontal="center" vertical="center"/>
    </xf>
    <xf numFmtId="171" fontId="12" fillId="0" borderId="1" xfId="37" applyNumberFormat="1" applyFont="1" applyFill="1" applyBorder="1" applyAlignment="1">
      <alignment horizontal="center" vertical="center" wrapText="1"/>
    </xf>
    <xf numFmtId="171" fontId="12" fillId="0" borderId="2" xfId="37" applyNumberFormat="1" applyFont="1" applyFill="1" applyBorder="1" applyAlignment="1">
      <alignment horizontal="center" vertical="center" wrapText="1"/>
    </xf>
    <xf numFmtId="49" fontId="15" fillId="11" borderId="6" xfId="0" applyNumberFormat="1" applyFont="1" applyFill="1" applyBorder="1" applyAlignment="1">
      <alignment horizontal="center" vertical="center"/>
    </xf>
    <xf numFmtId="171" fontId="12" fillId="0" borderId="25" xfId="37" applyNumberFormat="1" applyFont="1" applyFill="1" applyBorder="1" applyAlignment="1">
      <alignment horizontal="center" vertical="center" wrapText="1"/>
    </xf>
    <xf numFmtId="171" fontId="12" fillId="0" borderId="4" xfId="37" applyNumberFormat="1" applyFont="1" applyFill="1" applyBorder="1" applyAlignment="1">
      <alignment horizontal="center" vertical="center" wrapText="1"/>
    </xf>
    <xf numFmtId="171" fontId="12" fillId="0" borderId="1" xfId="36" applyNumberFormat="1" applyFont="1" applyFill="1" applyBorder="1" applyAlignment="1">
      <alignment horizontal="center" vertical="center" wrapText="1"/>
    </xf>
    <xf numFmtId="171" fontId="12" fillId="0" borderId="10" xfId="36" applyNumberFormat="1" applyFont="1" applyFill="1" applyBorder="1" applyAlignment="1">
      <alignment horizontal="center" vertical="center" wrapText="1"/>
    </xf>
    <xf numFmtId="171" fontId="12" fillId="0" borderId="6" xfId="36" applyNumberFormat="1" applyFont="1" applyFill="1" applyBorder="1" applyAlignment="1">
      <alignment horizontal="center" vertical="center"/>
    </xf>
    <xf numFmtId="171" fontId="12" fillId="0" borderId="10" xfId="37" applyNumberFormat="1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171" fontId="12" fillId="0" borderId="27" xfId="37" applyNumberFormat="1" applyFont="1" applyFill="1" applyBorder="1" applyAlignment="1">
      <alignment horizontal="center" vertical="center" wrapText="1"/>
    </xf>
    <xf numFmtId="171" fontId="15" fillId="11" borderId="15" xfId="0" applyNumberFormat="1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171" fontId="12" fillId="0" borderId="0" xfId="37" applyNumberFormat="1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171" fontId="12" fillId="0" borderId="38" xfId="36" applyNumberFormat="1" applyFont="1" applyFill="1" applyBorder="1" applyAlignment="1">
      <alignment horizontal="center" vertical="center" wrapText="1"/>
    </xf>
    <xf numFmtId="171" fontId="12" fillId="0" borderId="18" xfId="37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/>
    </xf>
    <xf numFmtId="171" fontId="12" fillId="0" borderId="78" xfId="37" applyNumberFormat="1" applyFont="1" applyFill="1" applyBorder="1" applyAlignment="1">
      <alignment horizontal="center" vertical="center" wrapText="1"/>
    </xf>
    <xf numFmtId="171" fontId="15" fillId="11" borderId="1" xfId="0" applyNumberFormat="1" applyFont="1" applyFill="1" applyBorder="1" applyAlignment="1">
      <alignment horizontal="center" vertical="center"/>
    </xf>
    <xf numFmtId="0" fontId="11" fillId="3" borderId="25" xfId="0" applyFont="1" applyFill="1" applyBorder="1" applyAlignment="1">
      <alignment horizontal="center" vertical="center"/>
    </xf>
    <xf numFmtId="171" fontId="12" fillId="0" borderId="9" xfId="37" applyNumberFormat="1" applyFont="1" applyFill="1" applyBorder="1" applyAlignment="1">
      <alignment horizontal="center" vertical="center" wrapText="1"/>
    </xf>
    <xf numFmtId="171" fontId="15" fillId="7" borderId="14" xfId="0" applyNumberFormat="1" applyFont="1" applyFill="1" applyBorder="1" applyAlignment="1">
      <alignment horizontal="center" vertical="center"/>
    </xf>
    <xf numFmtId="171" fontId="15" fillId="7" borderId="10" xfId="0" applyNumberFormat="1" applyFont="1" applyFill="1" applyBorder="1" applyAlignment="1">
      <alignment horizontal="center" vertical="center" wrapText="1"/>
    </xf>
    <xf numFmtId="171" fontId="12" fillId="0" borderId="15" xfId="37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171" fontId="12" fillId="0" borderId="3" xfId="37" applyNumberFormat="1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/>
    </xf>
    <xf numFmtId="171" fontId="12" fillId="0" borderId="0" xfId="27" applyNumberFormat="1" applyFont="1" applyFill="1" applyBorder="1" applyAlignment="1">
      <alignment horizontal="center" vertical="center" wrapText="1"/>
    </xf>
    <xf numFmtId="171" fontId="12" fillId="7" borderId="1" xfId="38" applyNumberFormat="1" applyFont="1" applyFill="1" applyBorder="1" applyAlignment="1">
      <alignment horizontal="center" vertical="center"/>
    </xf>
    <xf numFmtId="171" fontId="12" fillId="0" borderId="10" xfId="27" applyNumberFormat="1" applyFont="1" applyFill="1" applyBorder="1" applyAlignment="1">
      <alignment horizontal="center" vertical="center" wrapText="1"/>
    </xf>
    <xf numFmtId="171" fontId="12" fillId="8" borderId="5" xfId="27" applyNumberFormat="1" applyFont="1" applyFill="1" applyBorder="1" applyAlignment="1">
      <alignment horizontal="center" vertical="center"/>
    </xf>
    <xf numFmtId="171" fontId="12" fillId="7" borderId="1" xfId="20" applyNumberFormat="1" applyFont="1" applyFill="1" applyBorder="1" applyAlignment="1">
      <alignment horizontal="center" vertical="center" wrapText="1"/>
    </xf>
    <xf numFmtId="171" fontId="12" fillId="0" borderId="2" xfId="27" applyNumberFormat="1" applyFont="1" applyFill="1" applyBorder="1" applyAlignment="1">
      <alignment horizontal="center" vertical="center" wrapText="1"/>
    </xf>
    <xf numFmtId="49" fontId="12" fillId="11" borderId="1" xfId="20" applyNumberFormat="1" applyFont="1" applyFill="1" applyBorder="1" applyAlignment="1">
      <alignment horizontal="center" vertical="center"/>
    </xf>
    <xf numFmtId="171" fontId="12" fillId="0" borderId="25" xfId="27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171" fontId="12" fillId="0" borderId="27" xfId="27" applyNumberFormat="1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171" fontId="12" fillId="0" borderId="38" xfId="27" applyNumberFormat="1" applyFont="1" applyFill="1" applyBorder="1" applyAlignment="1">
      <alignment horizontal="center" vertical="center" wrapText="1"/>
    </xf>
    <xf numFmtId="171" fontId="12" fillId="0" borderId="78" xfId="27" applyNumberFormat="1" applyFont="1" applyFill="1" applyBorder="1" applyAlignment="1">
      <alignment horizontal="center" vertical="center" wrapText="1"/>
    </xf>
    <xf numFmtId="171" fontId="12" fillId="11" borderId="1" xfId="20" applyNumberFormat="1" applyFont="1" applyFill="1" applyBorder="1" applyAlignment="1">
      <alignment horizontal="center" vertical="center"/>
    </xf>
    <xf numFmtId="171" fontId="12" fillId="0" borderId="9" xfId="27" applyNumberFormat="1" applyFont="1" applyFill="1" applyBorder="1" applyAlignment="1">
      <alignment horizontal="center" vertical="center" wrapText="1"/>
    </xf>
    <xf numFmtId="171" fontId="12" fillId="7" borderId="23" xfId="38" applyNumberFormat="1" applyFont="1" applyFill="1" applyBorder="1" applyAlignment="1">
      <alignment horizontal="center" vertical="center"/>
    </xf>
    <xf numFmtId="171" fontId="12" fillId="0" borderId="3" xfId="27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2" fillId="0" borderId="0" xfId="20" applyNumberFormat="1" applyFont="1" applyFill="1" applyBorder="1" applyAlignment="1">
      <alignment horizontal="center" vertical="center" wrapText="1"/>
    </xf>
    <xf numFmtId="0" fontId="12" fillId="7" borderId="8" xfId="20" applyNumberFormat="1" applyFont="1" applyFill="1" applyBorder="1" applyAlignment="1">
      <alignment horizontal="center" vertical="center"/>
    </xf>
    <xf numFmtId="0" fontId="12" fillId="0" borderId="10" xfId="20" applyNumberFormat="1" applyFont="1" applyFill="1" applyBorder="1" applyAlignment="1">
      <alignment horizontal="center" vertical="center" wrapText="1"/>
    </xf>
    <xf numFmtId="0" fontId="12" fillId="8" borderId="28" xfId="20" applyNumberFormat="1" applyFont="1" applyFill="1" applyBorder="1" applyAlignment="1">
      <alignment horizontal="center" vertical="center"/>
    </xf>
    <xf numFmtId="0" fontId="12" fillId="7" borderId="8" xfId="20" applyNumberFormat="1" applyFont="1" applyFill="1" applyBorder="1" applyAlignment="1">
      <alignment horizontal="center" vertical="center" wrapText="1"/>
    </xf>
    <xf numFmtId="0" fontId="12" fillId="0" borderId="29" xfId="20" applyNumberFormat="1" applyFont="1" applyFill="1" applyBorder="1" applyAlignment="1">
      <alignment horizontal="center" vertical="center" wrapText="1"/>
    </xf>
    <xf numFmtId="0" fontId="12" fillId="0" borderId="8" xfId="20" applyNumberFormat="1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vertical="center"/>
    </xf>
    <xf numFmtId="0" fontId="12" fillId="0" borderId="2" xfId="20" applyNumberFormat="1" applyFont="1" applyFill="1" applyBorder="1" applyAlignment="1">
      <alignment horizontal="center" vertical="center" wrapText="1"/>
    </xf>
    <xf numFmtId="173" fontId="12" fillId="11" borderId="8" xfId="20" applyNumberFormat="1" applyFont="1" applyFill="1" applyBorder="1" applyAlignment="1">
      <alignment horizontal="center" vertical="center"/>
    </xf>
    <xf numFmtId="173" fontId="11" fillId="0" borderId="8" xfId="20" applyNumberFormat="1" applyFont="1" applyFill="1" applyBorder="1" applyAlignment="1">
      <alignment horizontal="center" vertical="center"/>
    </xf>
    <xf numFmtId="0" fontId="12" fillId="0" borderId="27" xfId="20" applyNumberFormat="1" applyFont="1" applyFill="1" applyBorder="1" applyAlignment="1">
      <alignment horizontal="center" vertical="center" wrapText="1"/>
    </xf>
    <xf numFmtId="0" fontId="12" fillId="11" borderId="29" xfId="20" applyNumberFormat="1" applyFont="1" applyFill="1" applyBorder="1" applyAlignment="1">
      <alignment horizontal="center" vertical="center"/>
    </xf>
    <xf numFmtId="173" fontId="11" fillId="3" borderId="28" xfId="20" applyNumberFormat="1" applyFont="1" applyFill="1" applyBorder="1" applyAlignment="1">
      <alignment horizontal="center" vertical="center"/>
    </xf>
    <xf numFmtId="173" fontId="14" fillId="0" borderId="8" xfId="20" applyNumberFormat="1" applyFont="1" applyFill="1" applyBorder="1" applyAlignment="1">
      <alignment horizontal="center" vertical="center"/>
    </xf>
    <xf numFmtId="0" fontId="12" fillId="0" borderId="38" xfId="20" applyNumberFormat="1" applyFont="1" applyFill="1" applyBorder="1" applyAlignment="1">
      <alignment horizontal="center" vertical="center" wrapText="1"/>
    </xf>
    <xf numFmtId="173" fontId="15" fillId="6" borderId="8" xfId="20" applyNumberFormat="1" applyFont="1" applyFill="1" applyBorder="1" applyAlignment="1">
      <alignment vertical="center"/>
    </xf>
    <xf numFmtId="0" fontId="12" fillId="0" borderId="78" xfId="20" applyNumberFormat="1" applyFont="1" applyFill="1" applyBorder="1" applyAlignment="1">
      <alignment horizontal="center" vertical="center" wrapText="1"/>
    </xf>
    <xf numFmtId="0" fontId="12" fillId="11" borderId="1" xfId="20" applyNumberFormat="1" applyFont="1" applyFill="1" applyBorder="1" applyAlignment="1">
      <alignment horizontal="center" vertical="center"/>
    </xf>
    <xf numFmtId="0" fontId="12" fillId="0" borderId="9" xfId="20" applyNumberFormat="1" applyFont="1" applyFill="1" applyBorder="1" applyAlignment="1">
      <alignment horizontal="center" vertical="center" wrapText="1"/>
    </xf>
    <xf numFmtId="0" fontId="12" fillId="7" borderId="22" xfId="20" applyNumberFormat="1" applyFont="1" applyFill="1" applyBorder="1" applyAlignment="1">
      <alignment horizontal="center" vertical="center"/>
    </xf>
    <xf numFmtId="0" fontId="12" fillId="7" borderId="10" xfId="20" applyNumberFormat="1" applyFont="1" applyFill="1" applyBorder="1" applyAlignment="1">
      <alignment horizontal="center" vertical="center" wrapText="1"/>
    </xf>
    <xf numFmtId="0" fontId="12" fillId="0" borderId="29" xfId="20" applyNumberFormat="1" applyFont="1" applyFill="1" applyBorder="1" applyAlignment="1">
      <alignment horizontal="center" vertical="center"/>
    </xf>
    <xf numFmtId="0" fontId="12" fillId="0" borderId="3" xfId="20" applyNumberFormat="1" applyFont="1" applyFill="1" applyBorder="1" applyAlignment="1">
      <alignment horizontal="center" vertical="center" wrapText="1"/>
    </xf>
    <xf numFmtId="173" fontId="13" fillId="3" borderId="8" xfId="20" applyNumberFormat="1" applyFont="1" applyFill="1" applyBorder="1" applyAlignment="1">
      <alignment horizontal="center" vertical="center"/>
    </xf>
    <xf numFmtId="43" fontId="12" fillId="7" borderId="8" xfId="20" applyNumberFormat="1" applyFont="1" applyFill="1" applyBorder="1" applyAlignment="1">
      <alignment horizontal="center" vertical="center"/>
    </xf>
    <xf numFmtId="43" fontId="12" fillId="0" borderId="10" xfId="20" applyNumberFormat="1" applyFont="1" applyFill="1" applyBorder="1" applyAlignment="1">
      <alignment horizontal="center" vertical="center" wrapText="1"/>
    </xf>
    <xf numFmtId="43" fontId="12" fillId="8" borderId="28" xfId="20" applyNumberFormat="1" applyFont="1" applyFill="1" applyBorder="1" applyAlignment="1">
      <alignment horizontal="center" vertical="center"/>
    </xf>
    <xf numFmtId="43" fontId="12" fillId="7" borderId="8" xfId="20" applyNumberFormat="1" applyFont="1" applyFill="1" applyBorder="1" applyAlignment="1">
      <alignment horizontal="center" vertical="center" wrapText="1"/>
    </xf>
    <xf numFmtId="43" fontId="12" fillId="0" borderId="29" xfId="20" applyNumberFormat="1" applyFont="1" applyFill="1" applyBorder="1" applyAlignment="1">
      <alignment horizontal="center" vertical="center" wrapText="1"/>
    </xf>
    <xf numFmtId="43" fontId="12" fillId="0" borderId="2" xfId="20" applyNumberFormat="1" applyFont="1" applyFill="1" applyBorder="1" applyAlignment="1">
      <alignment horizontal="center" vertical="center" wrapText="1"/>
    </xf>
    <xf numFmtId="43" fontId="12" fillId="11" borderId="8" xfId="20" applyNumberFormat="1" applyFont="1" applyFill="1" applyBorder="1" applyAlignment="1">
      <alignment horizontal="center" vertical="center"/>
    </xf>
    <xf numFmtId="43" fontId="12" fillId="0" borderId="25" xfId="20" applyNumberFormat="1" applyFont="1" applyFill="1" applyBorder="1" applyAlignment="1">
      <alignment horizontal="center" vertical="center" wrapText="1"/>
    </xf>
    <xf numFmtId="43" fontId="12" fillId="0" borderId="8" xfId="20" applyNumberFormat="1" applyFont="1" applyFill="1" applyBorder="1" applyAlignment="1">
      <alignment horizontal="center" vertical="center"/>
    </xf>
    <xf numFmtId="43" fontId="11" fillId="0" borderId="8" xfId="20" applyNumberFormat="1" applyFont="1" applyFill="1" applyBorder="1" applyAlignment="1">
      <alignment horizontal="center" vertical="center"/>
    </xf>
    <xf numFmtId="43" fontId="12" fillId="0" borderId="27" xfId="20" applyNumberFormat="1" applyFont="1" applyFill="1" applyBorder="1" applyAlignment="1">
      <alignment horizontal="center" vertical="center" wrapText="1"/>
    </xf>
    <xf numFmtId="43" fontId="12" fillId="11" borderId="29" xfId="20" applyNumberFormat="1" applyFont="1" applyFill="1" applyBorder="1" applyAlignment="1">
      <alignment horizontal="center" vertical="center"/>
    </xf>
    <xf numFmtId="43" fontId="11" fillId="3" borderId="28" xfId="20" applyNumberFormat="1" applyFont="1" applyFill="1" applyBorder="1" applyAlignment="1">
      <alignment horizontal="center" vertical="center"/>
    </xf>
    <xf numFmtId="43" fontId="14" fillId="0" borderId="8" xfId="20" applyNumberFormat="1" applyFont="1" applyFill="1" applyBorder="1" applyAlignment="1">
      <alignment horizontal="center" vertical="center"/>
    </xf>
    <xf numFmtId="43" fontId="15" fillId="6" borderId="8" xfId="20" applyNumberFormat="1" applyFont="1" applyFill="1" applyBorder="1" applyAlignment="1">
      <alignment vertical="center"/>
    </xf>
    <xf numFmtId="43" fontId="12" fillId="0" borderId="78" xfId="20" applyNumberFormat="1" applyFont="1" applyFill="1" applyBorder="1" applyAlignment="1">
      <alignment horizontal="center" vertical="center" wrapText="1"/>
    </xf>
    <xf numFmtId="43" fontId="11" fillId="3" borderId="25" xfId="20" applyNumberFormat="1" applyFont="1" applyFill="1" applyBorder="1" applyAlignment="1">
      <alignment horizontal="center" vertical="center"/>
    </xf>
    <xf numFmtId="43" fontId="12" fillId="0" borderId="9" xfId="20" applyNumberFormat="1" applyFont="1" applyFill="1" applyBorder="1" applyAlignment="1">
      <alignment horizontal="center" vertical="center" wrapText="1"/>
    </xf>
    <xf numFmtId="43" fontId="12" fillId="7" borderId="22" xfId="20" applyNumberFormat="1" applyFont="1" applyFill="1" applyBorder="1" applyAlignment="1">
      <alignment horizontal="center" vertical="center"/>
    </xf>
    <xf numFmtId="43" fontId="12" fillId="7" borderId="10" xfId="20" applyNumberFormat="1" applyFont="1" applyFill="1" applyBorder="1" applyAlignment="1">
      <alignment horizontal="center" vertical="center" wrapText="1"/>
    </xf>
    <xf numFmtId="43" fontId="11" fillId="3" borderId="8" xfId="20" applyNumberFormat="1" applyFont="1" applyFill="1" applyBorder="1" applyAlignment="1">
      <alignment horizontal="center" vertical="center"/>
    </xf>
    <xf numFmtId="43" fontId="12" fillId="0" borderId="3" xfId="20" applyNumberFormat="1" applyFont="1" applyFill="1" applyBorder="1" applyAlignment="1">
      <alignment horizontal="center" vertical="center" wrapText="1"/>
    </xf>
    <xf numFmtId="43" fontId="13" fillId="3" borderId="8" xfId="20" applyNumberFormat="1" applyFont="1" applyFill="1" applyBorder="1" applyAlignment="1">
      <alignment horizontal="center" vertical="center"/>
    </xf>
    <xf numFmtId="9" fontId="12" fillId="0" borderId="0" xfId="41" applyFont="1" applyFill="1" applyBorder="1" applyAlignment="1">
      <alignment horizontal="center" vertical="center" wrapText="1"/>
    </xf>
    <xf numFmtId="9" fontId="12" fillId="7" borderId="8" xfId="41" applyFont="1" applyFill="1" applyBorder="1" applyAlignment="1">
      <alignment horizontal="center" vertical="center"/>
    </xf>
    <xf numFmtId="9" fontId="12" fillId="0" borderId="10" xfId="41" applyFont="1" applyFill="1" applyBorder="1" applyAlignment="1">
      <alignment horizontal="center" vertical="center" wrapText="1"/>
    </xf>
    <xf numFmtId="9" fontId="12" fillId="8" borderId="28" xfId="41" applyFont="1" applyFill="1" applyBorder="1" applyAlignment="1">
      <alignment horizontal="center" vertical="center"/>
    </xf>
    <xf numFmtId="9" fontId="12" fillId="7" borderId="8" xfId="41" applyFont="1" applyFill="1" applyBorder="1" applyAlignment="1">
      <alignment horizontal="center" vertical="center" wrapText="1"/>
    </xf>
    <xf numFmtId="9" fontId="12" fillId="0" borderId="29" xfId="41" applyFont="1" applyFill="1" applyBorder="1" applyAlignment="1">
      <alignment horizontal="center" vertical="center" wrapText="1"/>
    </xf>
    <xf numFmtId="9" fontId="12" fillId="0" borderId="2" xfId="41" applyFont="1" applyFill="1" applyBorder="1" applyAlignment="1">
      <alignment horizontal="center" vertical="center" wrapText="1"/>
    </xf>
    <xf numFmtId="9" fontId="12" fillId="11" borderId="8" xfId="41" applyFont="1" applyFill="1" applyBorder="1" applyAlignment="1">
      <alignment horizontal="center" vertical="center"/>
    </xf>
    <xf numFmtId="9" fontId="12" fillId="0" borderId="25" xfId="41" applyFont="1" applyFill="1" applyBorder="1" applyAlignment="1">
      <alignment horizontal="center" vertical="center" wrapText="1"/>
    </xf>
    <xf numFmtId="9" fontId="12" fillId="0" borderId="8" xfId="41" applyFont="1" applyFill="1" applyBorder="1" applyAlignment="1">
      <alignment horizontal="center" vertical="center"/>
    </xf>
    <xf numFmtId="9" fontId="11" fillId="0" borderId="8" xfId="41" applyFont="1" applyFill="1" applyBorder="1" applyAlignment="1">
      <alignment horizontal="center" vertical="center"/>
    </xf>
    <xf numFmtId="9" fontId="12" fillId="0" borderId="27" xfId="41" applyFont="1" applyFill="1" applyBorder="1" applyAlignment="1">
      <alignment horizontal="center" vertical="center" wrapText="1"/>
    </xf>
    <xf numFmtId="9" fontId="12" fillId="11" borderId="29" xfId="41" applyFont="1" applyFill="1" applyBorder="1" applyAlignment="1">
      <alignment horizontal="center" vertical="center"/>
    </xf>
    <xf numFmtId="9" fontId="11" fillId="0" borderId="28" xfId="41" applyFont="1" applyFill="1" applyBorder="1" applyAlignment="1">
      <alignment horizontal="center" vertical="center" wrapText="1"/>
    </xf>
    <xf numFmtId="9" fontId="14" fillId="0" borderId="8" xfId="41" applyFont="1" applyFill="1" applyBorder="1" applyAlignment="1">
      <alignment horizontal="center" vertical="center"/>
    </xf>
    <xf numFmtId="9" fontId="12" fillId="0" borderId="38" xfId="41" applyFont="1" applyFill="1" applyBorder="1" applyAlignment="1">
      <alignment horizontal="center" vertical="center" wrapText="1"/>
    </xf>
    <xf numFmtId="9" fontId="15" fillId="6" borderId="8" xfId="41" applyFont="1" applyFill="1" applyBorder="1" applyAlignment="1">
      <alignment vertical="center"/>
    </xf>
    <xf numFmtId="9" fontId="12" fillId="0" borderId="78" xfId="41" applyFont="1" applyFill="1" applyBorder="1" applyAlignment="1">
      <alignment horizontal="center" vertical="center" wrapText="1"/>
    </xf>
    <xf numFmtId="9" fontId="11" fillId="0" borderId="25" xfId="41" applyFont="1" applyFill="1" applyBorder="1" applyAlignment="1">
      <alignment horizontal="center" vertical="center" wrapText="1"/>
    </xf>
    <xf numFmtId="9" fontId="12" fillId="7" borderId="22" xfId="41" applyFont="1" applyFill="1" applyBorder="1" applyAlignment="1">
      <alignment horizontal="center" vertical="center"/>
    </xf>
    <xf numFmtId="9" fontId="12" fillId="7" borderId="10" xfId="41" applyFont="1" applyFill="1" applyBorder="1" applyAlignment="1">
      <alignment horizontal="center" vertical="center" wrapText="1"/>
    </xf>
    <xf numFmtId="9" fontId="11" fillId="0" borderId="8" xfId="41" applyFont="1" applyFill="1" applyBorder="1" applyAlignment="1">
      <alignment horizontal="center" vertical="center" wrapText="1"/>
    </xf>
    <xf numFmtId="9" fontId="13" fillId="3" borderId="8" xfId="41" applyFont="1" applyFill="1" applyBorder="1" applyAlignment="1">
      <alignment horizontal="center" vertical="center"/>
    </xf>
    <xf numFmtId="43" fontId="12" fillId="0" borderId="10" xfId="20" applyFont="1" applyFill="1" applyBorder="1" applyAlignment="1">
      <alignment horizontal="center" vertical="center" wrapText="1"/>
    </xf>
    <xf numFmtId="43" fontId="12" fillId="7" borderId="28" xfId="20" applyNumberFormat="1" applyFont="1" applyFill="1" applyBorder="1" applyAlignment="1">
      <alignment horizontal="center" vertical="center" wrapText="1"/>
    </xf>
    <xf numFmtId="43" fontId="12" fillId="0" borderId="29" xfId="20" applyFont="1" applyFill="1" applyBorder="1" applyAlignment="1">
      <alignment horizontal="center" vertical="center" wrapText="1"/>
    </xf>
    <xf numFmtId="43" fontId="12" fillId="0" borderId="2" xfId="20" applyFont="1" applyFill="1" applyBorder="1" applyAlignment="1">
      <alignment horizontal="center" vertical="center" wrapText="1"/>
    </xf>
    <xf numFmtId="43" fontId="12" fillId="11" borderId="8" xfId="20" applyFont="1" applyFill="1" applyBorder="1" applyAlignment="1">
      <alignment horizontal="center" vertical="center"/>
    </xf>
    <xf numFmtId="43" fontId="12" fillId="0" borderId="25" xfId="20" applyFont="1" applyFill="1" applyBorder="1" applyAlignment="1">
      <alignment horizontal="center" vertical="center" wrapText="1"/>
    </xf>
    <xf numFmtId="43" fontId="12" fillId="0" borderId="28" xfId="20" applyNumberFormat="1" applyFont="1" applyFill="1" applyBorder="1" applyAlignment="1">
      <alignment horizontal="center" vertical="center"/>
    </xf>
    <xf numFmtId="43" fontId="11" fillId="3" borderId="8" xfId="20" applyFont="1" applyFill="1" applyBorder="1" applyAlignment="1">
      <alignment horizontal="center" vertical="center"/>
    </xf>
    <xf numFmtId="43" fontId="12" fillId="0" borderId="75" xfId="20" applyFont="1" applyFill="1" applyBorder="1" applyAlignment="1">
      <alignment horizontal="center" vertical="center" wrapText="1"/>
    </xf>
    <xf numFmtId="43" fontId="15" fillId="3" borderId="28" xfId="20" applyFont="1" applyFill="1" applyBorder="1" applyAlignment="1">
      <alignment horizontal="right" vertical="center"/>
    </xf>
    <xf numFmtId="43" fontId="12" fillId="0" borderId="0" xfId="20" applyFont="1" applyFill="1" applyBorder="1" applyAlignment="1">
      <alignment horizontal="center" vertical="center" wrapText="1"/>
    </xf>
    <xf numFmtId="43" fontId="14" fillId="3" borderId="28" xfId="20" applyFont="1" applyFill="1" applyBorder="1" applyAlignment="1">
      <alignment horizontal="center" vertical="center"/>
    </xf>
    <xf numFmtId="43" fontId="15" fillId="6" borderId="28" xfId="20" applyFont="1" applyFill="1" applyBorder="1" applyAlignment="1">
      <alignment horizontal="center" vertical="center"/>
    </xf>
    <xf numFmtId="43" fontId="15" fillId="6" borderId="8" xfId="20" applyFont="1" applyFill="1" applyBorder="1" applyAlignment="1">
      <alignment vertical="center"/>
    </xf>
    <xf numFmtId="43" fontId="12" fillId="0" borderId="68" xfId="20" applyNumberFormat="1" applyFont="1" applyFill="1" applyBorder="1" applyAlignment="1">
      <alignment horizontal="center" vertical="center" wrapText="1"/>
    </xf>
    <xf numFmtId="43" fontId="12" fillId="9" borderId="28" xfId="20" applyNumberFormat="1" applyFont="1" applyFill="1" applyBorder="1" applyAlignment="1">
      <alignment horizontal="center" vertical="center"/>
    </xf>
    <xf numFmtId="43" fontId="12" fillId="0" borderId="1" xfId="20" applyFont="1" applyFill="1" applyBorder="1" applyAlignment="1">
      <alignment horizontal="center" vertical="center" wrapText="1"/>
    </xf>
    <xf numFmtId="43" fontId="12" fillId="11" borderId="28" xfId="20" applyNumberFormat="1" applyFont="1" applyFill="1" applyBorder="1" applyAlignment="1">
      <alignment horizontal="center" vertical="center"/>
    </xf>
    <xf numFmtId="43" fontId="15" fillId="3" borderId="25" xfId="20" applyFont="1" applyFill="1" applyBorder="1" applyAlignment="1">
      <alignment horizontal="right" vertical="center"/>
    </xf>
    <xf numFmtId="43" fontId="13" fillId="3" borderId="8" xfId="20" applyFont="1" applyFill="1" applyBorder="1" applyAlignment="1">
      <alignment horizontal="center" vertical="center"/>
    </xf>
    <xf numFmtId="43" fontId="15" fillId="7" borderId="71" xfId="20" applyFont="1" applyFill="1" applyBorder="1" applyAlignment="1">
      <alignment horizontal="center" vertical="center" wrapText="1"/>
    </xf>
    <xf numFmtId="43" fontId="12" fillId="0" borderId="36" xfId="20" applyFont="1" applyFill="1" applyBorder="1" applyAlignment="1">
      <alignment horizontal="center" vertical="center" wrapText="1"/>
    </xf>
    <xf numFmtId="43" fontId="12" fillId="8" borderId="73" xfId="20" applyFont="1" applyFill="1" applyBorder="1" applyAlignment="1">
      <alignment horizontal="center" vertical="center"/>
    </xf>
    <xf numFmtId="43" fontId="12" fillId="7" borderId="52" xfId="20" applyFont="1" applyFill="1" applyBorder="1" applyAlignment="1">
      <alignment horizontal="center" vertical="center" wrapText="1"/>
    </xf>
    <xf numFmtId="43" fontId="12" fillId="0" borderId="48" xfId="20" applyFont="1" applyFill="1" applyBorder="1" applyAlignment="1">
      <alignment horizontal="center" vertical="center" wrapText="1"/>
    </xf>
    <xf numFmtId="0" fontId="15" fillId="3" borderId="71" xfId="0" applyFont="1" applyFill="1" applyBorder="1" applyAlignment="1">
      <alignment vertical="center"/>
    </xf>
    <xf numFmtId="43" fontId="12" fillId="0" borderId="69" xfId="20" applyFont="1" applyFill="1" applyBorder="1" applyAlignment="1">
      <alignment horizontal="center" vertical="center" wrapText="1"/>
    </xf>
    <xf numFmtId="43" fontId="15" fillId="11" borderId="52" xfId="20" applyFont="1" applyFill="1" applyBorder="1" applyAlignment="1">
      <alignment horizontal="center" vertical="center"/>
    </xf>
    <xf numFmtId="43" fontId="15" fillId="7" borderId="71" xfId="20" applyFont="1" applyFill="1" applyBorder="1" applyAlignment="1">
      <alignment horizontal="center" vertical="center"/>
    </xf>
    <xf numFmtId="43" fontId="12" fillId="0" borderId="71" xfId="20" applyFont="1" applyFill="1" applyBorder="1" applyAlignment="1">
      <alignment horizontal="center" vertical="center"/>
    </xf>
    <xf numFmtId="43" fontId="11" fillId="3" borderId="71" xfId="20" applyFont="1" applyFill="1" applyBorder="1" applyAlignment="1">
      <alignment horizontal="center" vertical="center"/>
    </xf>
    <xf numFmtId="43" fontId="12" fillId="0" borderId="74" xfId="20" applyFont="1" applyFill="1" applyBorder="1" applyAlignment="1">
      <alignment horizontal="center" vertical="center" wrapText="1"/>
    </xf>
    <xf numFmtId="43" fontId="15" fillId="11" borderId="48" xfId="20" applyFont="1" applyFill="1" applyBorder="1" applyAlignment="1">
      <alignment horizontal="center" vertical="center"/>
    </xf>
    <xf numFmtId="43" fontId="14" fillId="3" borderId="71" xfId="20" applyFont="1" applyFill="1" applyBorder="1" applyAlignment="1">
      <alignment horizontal="center" vertical="center"/>
    </xf>
    <xf numFmtId="43" fontId="12" fillId="0" borderId="39" xfId="20" applyFont="1" applyFill="1" applyBorder="1" applyAlignment="1">
      <alignment horizontal="center" vertical="center" wrapText="1"/>
    </xf>
    <xf numFmtId="43" fontId="15" fillId="6" borderId="71" xfId="20" applyFont="1" applyFill="1" applyBorder="1" applyAlignment="1">
      <alignment horizontal="center" vertical="center"/>
    </xf>
    <xf numFmtId="43" fontId="15" fillId="6" borderId="52" xfId="20" applyFont="1" applyFill="1" applyBorder="1" applyAlignment="1">
      <alignment vertical="center"/>
    </xf>
    <xf numFmtId="43" fontId="15" fillId="7" borderId="72" xfId="20" applyFont="1" applyFill="1" applyBorder="1" applyAlignment="1">
      <alignment horizontal="center" vertical="center"/>
    </xf>
    <xf numFmtId="43" fontId="12" fillId="7" borderId="36" xfId="20" applyFont="1" applyFill="1" applyBorder="1" applyAlignment="1">
      <alignment horizontal="center" vertical="center" wrapText="1"/>
    </xf>
    <xf numFmtId="43" fontId="12" fillId="0" borderId="48" xfId="20" applyFont="1" applyFill="1" applyBorder="1" applyAlignment="1">
      <alignment horizontal="center" vertical="center"/>
    </xf>
    <xf numFmtId="9" fontId="12" fillId="0" borderId="52" xfId="41" applyFont="1" applyFill="1" applyBorder="1" applyAlignment="1">
      <alignment horizontal="center" vertical="center" wrapText="1"/>
    </xf>
    <xf numFmtId="0" fontId="12" fillId="9" borderId="0" xfId="0" applyFont="1" applyFill="1" applyBorder="1" applyAlignment="1">
      <alignment horizontal="left" vertical="center"/>
    </xf>
    <xf numFmtId="49" fontId="12" fillId="0" borderId="59" xfId="20" applyNumberFormat="1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168" fontId="15" fillId="8" borderId="17" xfId="20" applyNumberFormat="1" applyFont="1" applyFill="1" applyBorder="1" applyAlignment="1">
      <alignment horizontal="right" vertical="center"/>
    </xf>
    <xf numFmtId="43" fontId="12" fillId="0" borderId="1" xfId="0" applyNumberFormat="1" applyFont="1" applyFill="1" applyBorder="1" applyAlignment="1" applyProtection="1">
      <alignment horizontal="left" vertical="center"/>
    </xf>
    <xf numFmtId="9" fontId="12" fillId="0" borderId="6" xfId="41" applyFont="1" applyFill="1" applyBorder="1" applyAlignment="1" applyProtection="1">
      <alignment horizontal="center" vertical="center"/>
    </xf>
    <xf numFmtId="9" fontId="12" fillId="0" borderId="1" xfId="41" applyFont="1" applyFill="1" applyBorder="1" applyAlignment="1" applyProtection="1">
      <alignment horizontal="center" vertical="center"/>
    </xf>
    <xf numFmtId="9" fontId="12" fillId="0" borderId="14" xfId="41" applyFont="1" applyFill="1" applyBorder="1" applyAlignment="1" applyProtection="1">
      <alignment horizontal="center" vertical="center"/>
    </xf>
    <xf numFmtId="9" fontId="12" fillId="0" borderId="23" xfId="41" applyFont="1" applyFill="1" applyBorder="1" applyAlignment="1" applyProtection="1">
      <alignment horizontal="center" vertical="center"/>
    </xf>
    <xf numFmtId="43" fontId="12" fillId="11" borderId="35" xfId="20" applyFont="1" applyFill="1" applyBorder="1" applyAlignment="1">
      <alignment horizontal="center" vertical="center" wrapText="1"/>
    </xf>
    <xf numFmtId="43" fontId="12" fillId="0" borderId="17" xfId="20" applyNumberFormat="1" applyFont="1" applyFill="1" applyBorder="1" applyAlignment="1">
      <alignment horizontal="center" vertical="center" wrapText="1"/>
    </xf>
    <xf numFmtId="43" fontId="12" fillId="0" borderId="23" xfId="20" applyNumberFormat="1" applyFont="1" applyFill="1" applyBorder="1" applyAlignment="1">
      <alignment horizontal="center" vertical="center" wrapText="1"/>
    </xf>
    <xf numFmtId="43" fontId="12" fillId="0" borderId="5" xfId="20" applyNumberFormat="1" applyFont="1" applyFill="1" applyBorder="1" applyAlignment="1">
      <alignment horizontal="center" vertical="center" wrapText="1"/>
    </xf>
    <xf numFmtId="9" fontId="12" fillId="9" borderId="0" xfId="41" applyFont="1" applyFill="1" applyAlignment="1">
      <alignment horizontal="left" vertical="center"/>
    </xf>
    <xf numFmtId="43" fontId="15" fillId="5" borderId="36" xfId="20" applyFont="1" applyFill="1" applyBorder="1" applyAlignment="1">
      <alignment horizontal="center" vertical="center" wrapText="1"/>
    </xf>
    <xf numFmtId="43" fontId="15" fillId="6" borderId="35" xfId="20" applyFont="1" applyFill="1" applyBorder="1" applyAlignment="1">
      <alignment horizontal="center" vertical="center"/>
    </xf>
    <xf numFmtId="43" fontId="15" fillId="6" borderId="36" xfId="20" applyFont="1" applyFill="1" applyBorder="1" applyAlignment="1">
      <alignment horizontal="center" vertical="center"/>
    </xf>
    <xf numFmtId="170" fontId="12" fillId="0" borderId="5" xfId="20" applyNumberFormat="1" applyFont="1" applyFill="1" applyBorder="1" applyAlignment="1">
      <alignment horizontal="center" vertical="center" wrapText="1"/>
    </xf>
    <xf numFmtId="170" fontId="11" fillId="3" borderId="0" xfId="20" applyNumberFormat="1" applyFont="1" applyFill="1" applyAlignment="1">
      <alignment horizontal="center" vertical="center" wrapText="1"/>
    </xf>
    <xf numFmtId="170" fontId="14" fillId="3" borderId="0" xfId="20" applyNumberFormat="1" applyFont="1" applyFill="1" applyBorder="1" applyAlignment="1">
      <alignment horizontal="center" vertical="center" wrapText="1"/>
    </xf>
    <xf numFmtId="170" fontId="15" fillId="3" borderId="0" xfId="20" applyNumberFormat="1" applyFont="1" applyFill="1" applyBorder="1" applyAlignment="1">
      <alignment horizontal="right" vertical="center"/>
    </xf>
    <xf numFmtId="170" fontId="15" fillId="5" borderId="10" xfId="20" applyNumberFormat="1" applyFont="1" applyFill="1" applyBorder="1" applyAlignment="1">
      <alignment horizontal="center" vertical="center" wrapText="1"/>
    </xf>
    <xf numFmtId="170" fontId="15" fillId="3" borderId="0" xfId="20" applyNumberFormat="1" applyFont="1" applyFill="1" applyBorder="1" applyAlignment="1">
      <alignment horizontal="center" vertical="center" wrapText="1"/>
    </xf>
    <xf numFmtId="170" fontId="12" fillId="11" borderId="29" xfId="20" applyNumberFormat="1" applyFont="1" applyFill="1" applyBorder="1" applyAlignment="1">
      <alignment horizontal="center" vertical="center" wrapText="1"/>
    </xf>
    <xf numFmtId="170" fontId="12" fillId="4" borderId="5" xfId="20" applyNumberFormat="1" applyFont="1" applyFill="1" applyBorder="1" applyAlignment="1">
      <alignment horizontal="center" vertical="center" wrapText="1"/>
    </xf>
    <xf numFmtId="170" fontId="12" fillId="9" borderId="0" xfId="20" applyNumberFormat="1" applyFont="1" applyFill="1" applyAlignment="1">
      <alignment horizontal="center" vertical="center" wrapText="1"/>
    </xf>
    <xf numFmtId="170" fontId="11" fillId="10" borderId="0" xfId="20" applyNumberFormat="1" applyFont="1" applyFill="1" applyAlignment="1">
      <alignment horizontal="center" vertical="center" wrapText="1"/>
    </xf>
    <xf numFmtId="171" fontId="10" fillId="3" borderId="0" xfId="0" applyNumberFormat="1" applyFont="1" applyFill="1" applyAlignment="1">
      <alignment horizontal="left" vertical="center"/>
    </xf>
    <xf numFmtId="171" fontId="11" fillId="3" borderId="0" xfId="0" applyNumberFormat="1" applyFont="1" applyFill="1" applyAlignment="1">
      <alignment horizontal="left" vertical="center"/>
    </xf>
    <xf numFmtId="171" fontId="12" fillId="9" borderId="0" xfId="0" applyNumberFormat="1" applyFont="1" applyFill="1" applyAlignment="1">
      <alignment horizontal="left" vertical="center"/>
    </xf>
    <xf numFmtId="171" fontId="12" fillId="10" borderId="0" xfId="0" applyNumberFormat="1" applyFont="1" applyFill="1" applyAlignment="1">
      <alignment horizontal="left" vertical="center"/>
    </xf>
    <xf numFmtId="9" fontId="12" fillId="0" borderId="6" xfId="41" applyNumberFormat="1" applyFont="1" applyFill="1" applyBorder="1" applyAlignment="1" applyProtection="1">
      <alignment horizontal="center" vertical="center"/>
    </xf>
    <xf numFmtId="10" fontId="12" fillId="0" borderId="6" xfId="41" applyNumberFormat="1" applyFont="1" applyFill="1" applyBorder="1" applyAlignment="1" applyProtection="1">
      <alignment horizontal="center" vertical="center"/>
    </xf>
    <xf numFmtId="49" fontId="11" fillId="0" borderId="3" xfId="0" applyNumberFormat="1" applyFont="1" applyFill="1" applyBorder="1" applyAlignment="1">
      <alignment horizontal="left" vertical="center"/>
    </xf>
    <xf numFmtId="10" fontId="11" fillId="3" borderId="3" xfId="0" applyNumberFormat="1" applyFont="1" applyFill="1" applyBorder="1" applyAlignment="1">
      <alignment horizontal="left" vertical="center"/>
    </xf>
    <xf numFmtId="49" fontId="11" fillId="0" borderId="34" xfId="0" applyNumberFormat="1" applyFont="1" applyFill="1" applyBorder="1" applyAlignment="1">
      <alignment horizontal="left" vertical="center"/>
    </xf>
    <xf numFmtId="38" fontId="15" fillId="3" borderId="0" xfId="0" applyNumberFormat="1" applyFont="1" applyFill="1" applyBorder="1" applyAlignment="1">
      <alignment horizontal="right" vertical="center"/>
    </xf>
    <xf numFmtId="10" fontId="11" fillId="3" borderId="34" xfId="0" applyNumberFormat="1" applyFont="1" applyFill="1" applyBorder="1" applyAlignment="1">
      <alignment horizontal="left" vertical="center"/>
    </xf>
    <xf numFmtId="0" fontId="15" fillId="3" borderId="34" xfId="0" applyFont="1" applyFill="1" applyBorder="1" applyAlignment="1">
      <alignment horizontal="left" vertical="center"/>
    </xf>
    <xf numFmtId="38" fontId="15" fillId="3" borderId="34" xfId="0" applyNumberFormat="1" applyFont="1" applyFill="1" applyBorder="1" applyAlignment="1">
      <alignment horizontal="left" vertical="center"/>
    </xf>
    <xf numFmtId="0" fontId="12" fillId="9" borderId="0" xfId="0" applyFont="1" applyFill="1" applyBorder="1" applyAlignment="1">
      <alignment horizontal="center" vertical="center"/>
    </xf>
    <xf numFmtId="0" fontId="12" fillId="9" borderId="0" xfId="0" applyFont="1" applyFill="1" applyBorder="1" applyAlignment="1">
      <alignment horizontal="center" vertical="center"/>
    </xf>
    <xf numFmtId="174" fontId="12" fillId="9" borderId="0" xfId="0" applyNumberFormat="1" applyFont="1" applyFill="1" applyBorder="1" applyAlignment="1">
      <alignment horizontal="left" vertical="center"/>
    </xf>
    <xf numFmtId="38" fontId="15" fillId="6" borderId="18" xfId="0" applyNumberFormat="1" applyFont="1" applyFill="1" applyBorder="1" applyAlignment="1">
      <alignment horizontal="center" vertical="center"/>
    </xf>
    <xf numFmtId="38" fontId="15" fillId="6" borderId="14" xfId="0" applyNumberFormat="1" applyFont="1" applyFill="1" applyBorder="1" applyAlignment="1">
      <alignment horizontal="center" vertical="center"/>
    </xf>
    <xf numFmtId="0" fontId="12" fillId="9" borderId="3" xfId="0" applyFont="1" applyFill="1" applyBorder="1" applyAlignment="1">
      <alignment horizontal="center" vertical="center"/>
    </xf>
    <xf numFmtId="0" fontId="12" fillId="9" borderId="0" xfId="0" applyFont="1" applyFill="1" applyBorder="1" applyAlignment="1">
      <alignment horizontal="center" vertical="center" wrapText="1"/>
    </xf>
    <xf numFmtId="0" fontId="12" fillId="9" borderId="0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5" fillId="6" borderId="16" xfId="0" applyFont="1" applyFill="1" applyBorder="1" applyAlignment="1">
      <alignment horizontal="center" vertical="center"/>
    </xf>
    <xf numFmtId="0" fontId="15" fillId="6" borderId="22" xfId="0" applyFont="1" applyFill="1" applyBorder="1" applyAlignment="1">
      <alignment horizontal="center" vertical="center"/>
    </xf>
    <xf numFmtId="0" fontId="15" fillId="6" borderId="17" xfId="0" applyFont="1" applyFill="1" applyBorder="1" applyAlignment="1">
      <alignment horizontal="center" vertical="center"/>
    </xf>
    <xf numFmtId="0" fontId="15" fillId="6" borderId="23" xfId="0" applyFont="1" applyFill="1" applyBorder="1" applyAlignment="1">
      <alignment horizontal="center" vertical="center"/>
    </xf>
    <xf numFmtId="38" fontId="15" fillId="6" borderId="17" xfId="0" applyNumberFormat="1" applyFont="1" applyFill="1" applyBorder="1" applyAlignment="1">
      <alignment horizontal="center" vertical="center"/>
    </xf>
    <xf numFmtId="38" fontId="15" fillId="6" borderId="23" xfId="0" applyNumberFormat="1" applyFont="1" applyFill="1" applyBorder="1" applyAlignment="1">
      <alignment horizontal="center" vertical="center"/>
    </xf>
    <xf numFmtId="9" fontId="15" fillId="5" borderId="20" xfId="41" applyFont="1" applyFill="1" applyBorder="1" applyAlignment="1">
      <alignment horizontal="center" vertical="center" wrapText="1"/>
    </xf>
    <xf numFmtId="9" fontId="15" fillId="5" borderId="25" xfId="41" applyFont="1" applyFill="1" applyBorder="1" applyAlignment="1">
      <alignment horizontal="center" vertical="center" wrapText="1"/>
    </xf>
    <xf numFmtId="38" fontId="15" fillId="3" borderId="34" xfId="0" applyNumberFormat="1" applyFont="1" applyFill="1" applyBorder="1" applyAlignment="1">
      <alignment horizontal="center" vertical="center"/>
    </xf>
    <xf numFmtId="0" fontId="15" fillId="23" borderId="79" xfId="0" applyFont="1" applyFill="1" applyBorder="1" applyAlignment="1">
      <alignment horizontal="center" vertical="center" wrapText="1"/>
    </xf>
    <xf numFmtId="0" fontId="15" fillId="23" borderId="3" xfId="0" applyFont="1" applyFill="1" applyBorder="1" applyAlignment="1">
      <alignment horizontal="center" vertical="center" wrapText="1"/>
    </xf>
    <xf numFmtId="0" fontId="15" fillId="23" borderId="80" xfId="0" applyFont="1" applyFill="1" applyBorder="1" applyAlignment="1">
      <alignment horizontal="center" vertical="center" wrapText="1"/>
    </xf>
    <xf numFmtId="0" fontId="14" fillId="3" borderId="57" xfId="0" applyFont="1" applyFill="1" applyBorder="1" applyAlignment="1">
      <alignment horizontal="center" vertical="center" wrapText="1"/>
    </xf>
    <xf numFmtId="0" fontId="14" fillId="3" borderId="27" xfId="0" applyFont="1" applyFill="1" applyBorder="1" applyAlignment="1">
      <alignment horizontal="center" vertical="center" wrapText="1"/>
    </xf>
    <xf numFmtId="165" fontId="15" fillId="5" borderId="33" xfId="0" applyNumberFormat="1" applyFont="1" applyFill="1" applyBorder="1" applyAlignment="1" applyProtection="1">
      <alignment horizontal="center" vertical="center" wrapText="1"/>
    </xf>
    <xf numFmtId="165" fontId="15" fillId="5" borderId="27" xfId="0" applyNumberFormat="1" applyFont="1" applyFill="1" applyBorder="1" applyAlignment="1" applyProtection="1">
      <alignment horizontal="center" vertical="center" wrapText="1"/>
    </xf>
    <xf numFmtId="165" fontId="15" fillId="5" borderId="58" xfId="0" applyNumberFormat="1" applyFont="1" applyFill="1" applyBorder="1" applyAlignment="1" applyProtection="1">
      <alignment horizontal="center" vertical="center" wrapText="1"/>
    </xf>
    <xf numFmtId="0" fontId="15" fillId="5" borderId="20" xfId="20" applyNumberFormat="1" applyFont="1" applyFill="1" applyBorder="1" applyAlignment="1">
      <alignment horizontal="center" vertical="center" wrapText="1"/>
    </xf>
    <xf numFmtId="0" fontId="15" fillId="5" borderId="25" xfId="20" applyNumberFormat="1" applyFont="1" applyFill="1" applyBorder="1" applyAlignment="1">
      <alignment horizontal="center" vertical="center" wrapText="1"/>
    </xf>
    <xf numFmtId="43" fontId="15" fillId="5" borderId="10" xfId="20" applyFont="1" applyFill="1" applyBorder="1" applyAlignment="1">
      <alignment horizontal="center" vertical="center" wrapText="1"/>
    </xf>
    <xf numFmtId="43" fontId="15" fillId="5" borderId="36" xfId="20" applyFont="1" applyFill="1" applyBorder="1" applyAlignment="1">
      <alignment horizontal="center" vertical="center" wrapText="1"/>
    </xf>
    <xf numFmtId="0" fontId="15" fillId="5" borderId="60" xfId="0" applyFont="1" applyFill="1" applyBorder="1" applyAlignment="1">
      <alignment horizontal="center" vertical="center" wrapText="1"/>
    </xf>
    <xf numFmtId="0" fontId="15" fillId="5" borderId="46" xfId="0" applyFont="1" applyFill="1" applyBorder="1" applyAlignment="1">
      <alignment horizontal="center" vertical="center" wrapText="1"/>
    </xf>
    <xf numFmtId="0" fontId="15" fillId="5" borderId="20" xfId="0" applyFont="1" applyFill="1" applyBorder="1" applyAlignment="1">
      <alignment horizontal="center" vertical="center" wrapText="1"/>
    </xf>
    <xf numFmtId="0" fontId="15" fillId="5" borderId="25" xfId="0" applyFont="1" applyFill="1" applyBorder="1" applyAlignment="1">
      <alignment horizontal="center" vertical="center" wrapText="1"/>
    </xf>
    <xf numFmtId="43" fontId="15" fillId="5" borderId="20" xfId="20" applyFont="1" applyFill="1" applyBorder="1" applyAlignment="1">
      <alignment horizontal="center" vertical="center" wrapText="1"/>
    </xf>
    <xf numFmtId="43" fontId="15" fillId="5" borderId="25" xfId="2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0" fontId="15" fillId="5" borderId="29" xfId="0" applyFont="1" applyFill="1" applyBorder="1" applyAlignment="1">
      <alignment horizontal="center" vertical="center" wrapText="1"/>
    </xf>
    <xf numFmtId="0" fontId="12" fillId="10" borderId="0" xfId="0" applyFont="1" applyFill="1" applyAlignment="1">
      <alignment horizontal="center" vertical="center"/>
    </xf>
    <xf numFmtId="173" fontId="15" fillId="6" borderId="44" xfId="20" applyNumberFormat="1" applyFont="1" applyFill="1" applyBorder="1" applyAlignment="1">
      <alignment horizontal="center" vertical="center"/>
    </xf>
    <xf numFmtId="173" fontId="15" fillId="6" borderId="10" xfId="20" applyNumberFormat="1" applyFont="1" applyFill="1" applyBorder="1" applyAlignment="1">
      <alignment horizontal="center" vertical="center"/>
    </xf>
    <xf numFmtId="43" fontId="15" fillId="6" borderId="44" xfId="20" applyFont="1" applyFill="1" applyBorder="1" applyAlignment="1">
      <alignment horizontal="center" vertical="center"/>
    </xf>
    <xf numFmtId="43" fontId="15" fillId="6" borderId="45" xfId="20" applyFont="1" applyFill="1" applyBorder="1" applyAlignment="1">
      <alignment horizontal="center" vertical="center"/>
    </xf>
    <xf numFmtId="165" fontId="15" fillId="5" borderId="54" xfId="0" applyNumberFormat="1" applyFont="1" applyFill="1" applyBorder="1" applyAlignment="1" applyProtection="1">
      <alignment horizontal="center" vertical="center"/>
    </xf>
    <xf numFmtId="165" fontId="15" fillId="5" borderId="7" xfId="0" applyNumberFormat="1" applyFont="1" applyFill="1" applyBorder="1" applyAlignment="1" applyProtection="1">
      <alignment horizontal="center" vertical="center"/>
    </xf>
    <xf numFmtId="165" fontId="15" fillId="5" borderId="55" xfId="0" applyNumberFormat="1" applyFont="1" applyFill="1" applyBorder="1" applyAlignment="1" applyProtection="1">
      <alignment horizontal="center" vertical="center"/>
    </xf>
    <xf numFmtId="0" fontId="15" fillId="6" borderId="44" xfId="0" applyFont="1" applyFill="1" applyBorder="1" applyAlignment="1">
      <alignment horizontal="center" vertical="center"/>
    </xf>
    <xf numFmtId="0" fontId="15" fillId="6" borderId="10" xfId="0" applyFont="1" applyFill="1" applyBorder="1" applyAlignment="1">
      <alignment horizontal="center" vertical="center"/>
    </xf>
    <xf numFmtId="43" fontId="15" fillId="6" borderId="44" xfId="20" applyNumberFormat="1" applyFont="1" applyFill="1" applyBorder="1" applyAlignment="1">
      <alignment horizontal="center" vertical="center"/>
    </xf>
    <xf numFmtId="43" fontId="15" fillId="6" borderId="10" xfId="20" applyNumberFormat="1" applyFont="1" applyFill="1" applyBorder="1" applyAlignment="1">
      <alignment horizontal="center" vertical="center"/>
    </xf>
    <xf numFmtId="9" fontId="15" fillId="6" borderId="44" xfId="41" applyFont="1" applyFill="1" applyBorder="1" applyAlignment="1">
      <alignment horizontal="center" vertical="center"/>
    </xf>
    <xf numFmtId="9" fontId="15" fillId="6" borderId="10" xfId="41" applyFont="1" applyFill="1" applyBorder="1" applyAlignment="1">
      <alignment horizontal="center" vertical="center"/>
    </xf>
    <xf numFmtId="0" fontId="15" fillId="6" borderId="43" xfId="0" applyFont="1" applyFill="1" applyBorder="1" applyAlignment="1">
      <alignment horizontal="center" vertical="center"/>
    </xf>
    <xf numFmtId="0" fontId="15" fillId="6" borderId="35" xfId="0" applyFont="1" applyFill="1" applyBorder="1" applyAlignment="1">
      <alignment horizontal="center" vertical="center"/>
    </xf>
    <xf numFmtId="0" fontId="21" fillId="12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left" vertical="center"/>
    </xf>
    <xf numFmtId="0" fontId="20" fillId="12" borderId="20" xfId="0" applyFont="1" applyFill="1" applyBorder="1" applyAlignment="1">
      <alignment horizontal="center"/>
    </xf>
    <xf numFmtId="0" fontId="0" fillId="0" borderId="10" xfId="0" applyBorder="1" applyAlignment="1">
      <alignment horizontal="right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34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9" xfId="0" applyBorder="1" applyAlignment="1">
      <alignment horizontal="right"/>
    </xf>
    <xf numFmtId="2" fontId="0" fillId="0" borderId="15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2" fontId="0" fillId="0" borderId="29" xfId="0" applyNumberFormat="1" applyBorder="1" applyAlignment="1">
      <alignment horizontal="center"/>
    </xf>
    <xf numFmtId="2" fontId="0" fillId="0" borderId="10" xfId="0" applyNumberFormat="1" applyBorder="1" applyAlignment="1">
      <alignment horizontal="center" vertical="center"/>
    </xf>
    <xf numFmtId="0" fontId="20" fillId="12" borderId="15" xfId="0" applyFont="1" applyFill="1" applyBorder="1" applyAlignment="1">
      <alignment horizontal="center"/>
    </xf>
    <xf numFmtId="0" fontId="20" fillId="12" borderId="29" xfId="0" applyFont="1" applyFill="1" applyBorder="1" applyAlignment="1">
      <alignment horizontal="center"/>
    </xf>
    <xf numFmtId="0" fontId="0" fillId="13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Alignment="1">
      <alignment horizontal="center"/>
    </xf>
    <xf numFmtId="44" fontId="0" fillId="0" borderId="15" xfId="0" applyNumberFormat="1" applyBorder="1" applyAlignment="1">
      <alignment horizontal="center"/>
    </xf>
    <xf numFmtId="0" fontId="0" fillId="0" borderId="0" xfId="0" applyAlignment="1">
      <alignment horizontal="left"/>
    </xf>
    <xf numFmtId="169" fontId="20" fillId="0" borderId="15" xfId="0" applyNumberFormat="1" applyFont="1" applyBorder="1" applyAlignment="1">
      <alignment horizontal="right"/>
    </xf>
    <xf numFmtId="0" fontId="20" fillId="0" borderId="29" xfId="0" applyFont="1" applyBorder="1" applyAlignment="1">
      <alignment horizontal="right"/>
    </xf>
    <xf numFmtId="0" fontId="0" fillId="13" borderId="10" xfId="0" applyFill="1" applyBorder="1" applyAlignment="1">
      <alignment horizontal="center"/>
    </xf>
    <xf numFmtId="169" fontId="20" fillId="0" borderId="29" xfId="0" applyNumberFormat="1" applyFont="1" applyBorder="1" applyAlignment="1">
      <alignment horizontal="right"/>
    </xf>
    <xf numFmtId="0" fontId="15" fillId="6" borderId="60" xfId="0" applyFont="1" applyFill="1" applyBorder="1" applyAlignment="1">
      <alignment horizontal="center" vertical="center" wrapText="1"/>
    </xf>
    <xf numFmtId="0" fontId="15" fillId="6" borderId="46" xfId="0" applyFont="1" applyFill="1" applyBorder="1" applyAlignment="1">
      <alignment horizontal="center" vertical="center" wrapText="1"/>
    </xf>
    <xf numFmtId="0" fontId="15" fillId="6" borderId="20" xfId="0" applyFont="1" applyFill="1" applyBorder="1" applyAlignment="1">
      <alignment horizontal="center" vertical="center" wrapText="1"/>
    </xf>
    <xf numFmtId="0" fontId="15" fillId="6" borderId="25" xfId="0" applyFont="1" applyFill="1" applyBorder="1" applyAlignment="1">
      <alignment horizontal="center" vertical="center" wrapText="1"/>
    </xf>
    <xf numFmtId="172" fontId="15" fillId="6" borderId="20" xfId="0" applyNumberFormat="1" applyFont="1" applyFill="1" applyBorder="1" applyAlignment="1">
      <alignment horizontal="center" vertical="center" wrapText="1"/>
    </xf>
    <xf numFmtId="172" fontId="15" fillId="6" borderId="25" xfId="0" applyNumberFormat="1" applyFont="1" applyFill="1" applyBorder="1" applyAlignment="1">
      <alignment horizontal="center" vertical="center" wrapText="1"/>
    </xf>
    <xf numFmtId="0" fontId="15" fillId="6" borderId="10" xfId="0" applyFont="1" applyFill="1" applyBorder="1" applyAlignment="1">
      <alignment horizontal="center" vertical="center" wrapText="1"/>
    </xf>
    <xf numFmtId="0" fontId="15" fillId="6" borderId="29" xfId="0" applyFont="1" applyFill="1" applyBorder="1" applyAlignment="1">
      <alignment horizontal="center" vertical="center" wrapText="1"/>
    </xf>
    <xf numFmtId="1" fontId="15" fillId="6" borderId="20" xfId="0" applyNumberFormat="1" applyFont="1" applyFill="1" applyBorder="1" applyAlignment="1">
      <alignment horizontal="center" vertical="center" wrapText="1"/>
    </xf>
    <xf numFmtId="1" fontId="15" fillId="6" borderId="25" xfId="0" applyNumberFormat="1" applyFont="1" applyFill="1" applyBorder="1" applyAlignment="1">
      <alignment horizontal="center" vertical="center" wrapText="1"/>
    </xf>
    <xf numFmtId="43" fontId="15" fillId="6" borderId="20" xfId="0" applyNumberFormat="1" applyFont="1" applyFill="1" applyBorder="1" applyAlignment="1">
      <alignment horizontal="center" vertical="center" wrapText="1"/>
    </xf>
    <xf numFmtId="43" fontId="15" fillId="6" borderId="25" xfId="0" applyNumberFormat="1" applyFont="1" applyFill="1" applyBorder="1" applyAlignment="1">
      <alignment horizontal="center" vertical="center" wrapText="1"/>
    </xf>
    <xf numFmtId="0" fontId="15" fillId="6" borderId="36" xfId="0" applyFont="1" applyFill="1" applyBorder="1" applyAlignment="1">
      <alignment horizontal="center" vertical="center" wrapText="1"/>
    </xf>
    <xf numFmtId="38" fontId="15" fillId="6" borderId="44" xfId="0" applyNumberFormat="1" applyFont="1" applyFill="1" applyBorder="1" applyAlignment="1">
      <alignment horizontal="center" vertical="center"/>
    </xf>
    <xf numFmtId="38" fontId="15" fillId="6" borderId="10" xfId="0" applyNumberFormat="1" applyFont="1" applyFill="1" applyBorder="1" applyAlignment="1">
      <alignment horizontal="center" vertical="center"/>
    </xf>
    <xf numFmtId="171" fontId="15" fillId="6" borderId="44" xfId="20" applyNumberFormat="1" applyFont="1" applyFill="1" applyBorder="1" applyAlignment="1">
      <alignment horizontal="center" vertical="center"/>
    </xf>
    <xf numFmtId="171" fontId="15" fillId="6" borderId="10" xfId="20" applyNumberFormat="1" applyFont="1" applyFill="1" applyBorder="1" applyAlignment="1">
      <alignment horizontal="center" vertical="center"/>
    </xf>
    <xf numFmtId="43" fontId="13" fillId="6" borderId="20" xfId="20" applyFont="1" applyFill="1" applyBorder="1" applyAlignment="1">
      <alignment horizontal="center" vertical="center" wrapText="1"/>
    </xf>
    <xf numFmtId="43" fontId="13" fillId="6" borderId="25" xfId="20" applyFont="1" applyFill="1" applyBorder="1" applyAlignment="1">
      <alignment horizontal="center" vertical="center" wrapText="1"/>
    </xf>
    <xf numFmtId="10" fontId="11" fillId="3" borderId="3" xfId="0" applyNumberFormat="1" applyFont="1" applyFill="1" applyBorder="1" applyAlignment="1">
      <alignment horizontal="center" vertical="center"/>
    </xf>
    <xf numFmtId="9" fontId="11" fillId="0" borderId="3" xfId="41" applyFont="1" applyFill="1" applyBorder="1" applyAlignment="1">
      <alignment horizontal="center" vertical="center" wrapText="1"/>
    </xf>
    <xf numFmtId="9" fontId="11" fillId="0" borderId="34" xfId="41" applyFont="1" applyFill="1" applyBorder="1" applyAlignment="1">
      <alignment horizontal="center" vertical="center" wrapText="1"/>
    </xf>
    <xf numFmtId="170" fontId="15" fillId="3" borderId="34" xfId="20" applyNumberFormat="1" applyFont="1" applyFill="1" applyBorder="1" applyAlignment="1">
      <alignment horizontal="right" vertical="center"/>
    </xf>
    <xf numFmtId="0" fontId="12" fillId="9" borderId="3" xfId="0" applyFont="1" applyFill="1" applyBorder="1" applyAlignment="1">
      <alignment horizontal="left" vertical="center"/>
    </xf>
    <xf numFmtId="38" fontId="15" fillId="3" borderId="0" xfId="0" applyNumberFormat="1" applyFont="1" applyFill="1" applyBorder="1" applyAlignment="1">
      <alignment vertical="center"/>
    </xf>
    <xf numFmtId="49" fontId="15" fillId="3" borderId="0" xfId="0" applyNumberFormat="1" applyFont="1" applyFill="1" applyBorder="1" applyAlignment="1">
      <alignment horizontal="center" vertical="center"/>
    </xf>
    <xf numFmtId="43" fontId="12" fillId="0" borderId="35" xfId="20" applyFont="1" applyFill="1" applyBorder="1" applyAlignment="1">
      <alignment horizontal="center" vertical="center" wrapText="1"/>
    </xf>
    <xf numFmtId="43" fontId="15" fillId="11" borderId="35" xfId="20" applyFont="1" applyFill="1" applyBorder="1" applyAlignment="1">
      <alignment horizontal="center" vertical="center"/>
    </xf>
    <xf numFmtId="43" fontId="15" fillId="7" borderId="35" xfId="20" applyFont="1" applyFill="1" applyBorder="1" applyAlignment="1">
      <alignment horizontal="center" vertical="center"/>
    </xf>
    <xf numFmtId="43" fontId="15" fillId="7" borderId="35" xfId="20" applyFont="1" applyFill="1" applyBorder="1" applyAlignment="1">
      <alignment horizontal="center" vertical="center" wrapText="1"/>
    </xf>
    <xf numFmtId="43" fontId="12" fillId="0" borderId="35" xfId="20" applyFont="1" applyFill="1" applyBorder="1" applyAlignment="1">
      <alignment horizontal="right" vertical="center" wrapText="1"/>
    </xf>
    <xf numFmtId="43" fontId="12" fillId="7" borderId="35" xfId="20" applyFont="1" applyFill="1" applyBorder="1" applyAlignment="1">
      <alignment horizontal="center" vertical="center" wrapText="1"/>
    </xf>
    <xf numFmtId="43" fontId="12" fillId="7" borderId="35" xfId="20" applyNumberFormat="1" applyFont="1" applyFill="1" applyBorder="1" applyAlignment="1">
      <alignment horizontal="center" vertical="center" wrapText="1"/>
    </xf>
    <xf numFmtId="43" fontId="12" fillId="8" borderId="35" xfId="20" applyFont="1" applyFill="1" applyBorder="1" applyAlignment="1">
      <alignment horizontal="center" vertical="center"/>
    </xf>
    <xf numFmtId="165" fontId="15" fillId="5" borderId="37" xfId="0" applyNumberFormat="1" applyFont="1" applyFill="1" applyBorder="1" applyAlignment="1" applyProtection="1">
      <alignment horizontal="center" vertical="center"/>
    </xf>
    <xf numFmtId="165" fontId="15" fillId="5" borderId="39" xfId="0" applyNumberFormat="1" applyFont="1" applyFill="1" applyBorder="1" applyAlignment="1" applyProtection="1">
      <alignment horizontal="center" vertical="center"/>
    </xf>
    <xf numFmtId="170" fontId="15" fillId="3" borderId="0" xfId="20" applyNumberFormat="1" applyFont="1" applyFill="1" applyBorder="1" applyAlignment="1">
      <alignment horizontal="right" vertical="center" wrapText="1"/>
    </xf>
    <xf numFmtId="49" fontId="15" fillId="3" borderId="56" xfId="0" applyNumberFormat="1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left" vertical="center"/>
    </xf>
    <xf numFmtId="0" fontId="12" fillId="10" borderId="0" xfId="0" applyFont="1" applyFill="1" applyBorder="1" applyAlignment="1">
      <alignment horizontal="left" vertical="center"/>
    </xf>
    <xf numFmtId="9" fontId="12" fillId="3" borderId="36" xfId="41" applyFont="1" applyFill="1" applyBorder="1" applyAlignment="1">
      <alignment horizontal="left" vertical="center"/>
    </xf>
    <xf numFmtId="38" fontId="15" fillId="3" borderId="56" xfId="0" applyNumberFormat="1" applyFont="1" applyFill="1" applyBorder="1" applyAlignment="1">
      <alignment horizontal="center" vertical="center"/>
    </xf>
    <xf numFmtId="170" fontId="11" fillId="10" borderId="0" xfId="20" applyNumberFormat="1" applyFont="1" applyFill="1" applyBorder="1" applyAlignment="1">
      <alignment horizontal="center" vertical="center" wrapText="1"/>
    </xf>
    <xf numFmtId="49" fontId="15" fillId="3" borderId="56" xfId="0" applyNumberFormat="1" applyFont="1" applyFill="1" applyBorder="1" applyAlignment="1">
      <alignment horizontal="right" vertical="center"/>
    </xf>
    <xf numFmtId="38" fontId="15" fillId="3" borderId="0" xfId="0" applyNumberFormat="1" applyFont="1" applyFill="1" applyBorder="1" applyAlignment="1">
      <alignment horizontal="right" vertical="center" wrapText="1"/>
    </xf>
    <xf numFmtId="43" fontId="15" fillId="6" borderId="35" xfId="20" applyFont="1" applyFill="1" applyBorder="1" applyAlignment="1">
      <alignment horizontal="center" vertical="center" wrapText="1"/>
    </xf>
    <xf numFmtId="43" fontId="15" fillId="6" borderId="36" xfId="20" applyFont="1" applyFill="1" applyBorder="1" applyAlignment="1">
      <alignment horizontal="center" vertical="center" wrapText="1"/>
    </xf>
    <xf numFmtId="43" fontId="15" fillId="6" borderId="36" xfId="20" applyFont="1" applyFill="1" applyBorder="1" applyAlignment="1">
      <alignment horizontal="center" vertical="center" wrapText="1"/>
    </xf>
    <xf numFmtId="171" fontId="15" fillId="3" borderId="56" xfId="20" applyNumberFormat="1" applyFont="1" applyFill="1" applyBorder="1" applyAlignment="1">
      <alignment horizontal="center" vertical="center" wrapText="1"/>
    </xf>
    <xf numFmtId="165" fontId="15" fillId="5" borderId="67" xfId="0" applyNumberFormat="1" applyFont="1" applyFill="1" applyBorder="1" applyAlignment="1" applyProtection="1">
      <alignment horizontal="center" vertical="center" wrapText="1"/>
    </xf>
    <xf numFmtId="165" fontId="15" fillId="5" borderId="55" xfId="0" applyNumberFormat="1" applyFont="1" applyFill="1" applyBorder="1" applyAlignment="1" applyProtection="1">
      <alignment horizontal="center" vertical="center" wrapText="1"/>
    </xf>
    <xf numFmtId="0" fontId="15" fillId="10" borderId="0" xfId="0" applyFont="1" applyFill="1" applyAlignment="1">
      <alignment horizontal="center" vertical="center" wrapText="1"/>
    </xf>
    <xf numFmtId="43" fontId="12" fillId="10" borderId="0" xfId="0" applyNumberFormat="1" applyFont="1" applyFill="1" applyAlignment="1">
      <alignment horizontal="left" vertical="center"/>
    </xf>
    <xf numFmtId="0" fontId="12" fillId="9" borderId="84" xfId="0" applyFont="1" applyFill="1" applyBorder="1" applyAlignment="1">
      <alignment horizontal="left" vertical="center"/>
    </xf>
    <xf numFmtId="38" fontId="12" fillId="9" borderId="84" xfId="0" applyNumberFormat="1" applyFont="1" applyFill="1" applyBorder="1" applyAlignment="1">
      <alignment horizontal="left" vertical="center"/>
    </xf>
    <xf numFmtId="10" fontId="15" fillId="19" borderId="18" xfId="41" applyNumberFormat="1" applyFont="1" applyFill="1" applyBorder="1" applyAlignment="1">
      <alignment horizontal="center" vertical="center"/>
    </xf>
    <xf numFmtId="10" fontId="15" fillId="19" borderId="15" xfId="41" applyNumberFormat="1" applyFont="1" applyFill="1" applyBorder="1" applyAlignment="1">
      <alignment horizontal="center" vertical="center"/>
    </xf>
    <xf numFmtId="10" fontId="15" fillId="19" borderId="10" xfId="41" applyNumberFormat="1" applyFont="1" applyFill="1" applyBorder="1" applyAlignment="1">
      <alignment horizontal="center" vertical="center"/>
    </xf>
    <xf numFmtId="170" fontId="12" fillId="0" borderId="17" xfId="20" applyNumberFormat="1" applyFont="1" applyFill="1" applyBorder="1" applyAlignment="1">
      <alignment horizontal="center" vertical="center" wrapText="1"/>
    </xf>
    <xf numFmtId="170" fontId="12" fillId="0" borderId="32" xfId="20" applyNumberFormat="1" applyFont="1" applyFill="1" applyBorder="1" applyAlignment="1">
      <alignment horizontal="center" vertical="center" wrapText="1"/>
    </xf>
    <xf numFmtId="170" fontId="12" fillId="11" borderId="10" xfId="20" applyNumberFormat="1" applyFont="1" applyFill="1" applyBorder="1" applyAlignment="1">
      <alignment horizontal="center" vertical="center" wrapText="1"/>
    </xf>
    <xf numFmtId="170" fontId="22" fillId="0" borderId="5" xfId="20" applyNumberFormat="1" applyFont="1" applyFill="1" applyBorder="1" applyAlignment="1">
      <alignment horizontal="center" vertical="center" wrapText="1"/>
    </xf>
    <xf numFmtId="170" fontId="12" fillId="7" borderId="10" xfId="20" applyNumberFormat="1" applyFont="1" applyFill="1" applyBorder="1" applyAlignment="1">
      <alignment horizontal="center" vertical="center" wrapText="1"/>
    </xf>
    <xf numFmtId="170" fontId="12" fillId="0" borderId="1" xfId="20" applyNumberFormat="1" applyFont="1" applyFill="1" applyBorder="1" applyAlignment="1">
      <alignment horizontal="center" vertical="center" wrapText="1"/>
    </xf>
    <xf numFmtId="170" fontId="12" fillId="0" borderId="12" xfId="20" applyNumberFormat="1" applyFont="1" applyFill="1" applyBorder="1" applyAlignment="1">
      <alignment horizontal="center" vertical="center" wrapText="1"/>
    </xf>
    <xf numFmtId="0" fontId="12" fillId="5" borderId="81" xfId="0" applyFont="1" applyFill="1" applyBorder="1" applyAlignment="1">
      <alignment horizontal="center" vertical="center"/>
    </xf>
    <xf numFmtId="0" fontId="12" fillId="5" borderId="82" xfId="0" applyFont="1" applyFill="1" applyBorder="1" applyAlignment="1">
      <alignment horizontal="center" vertical="center"/>
    </xf>
    <xf numFmtId="0" fontId="12" fillId="5" borderId="56" xfId="0" applyFont="1" applyFill="1" applyBorder="1" applyAlignment="1">
      <alignment horizontal="center" vertical="center"/>
    </xf>
    <xf numFmtId="0" fontId="12" fillId="5" borderId="59" xfId="0" applyFont="1" applyFill="1" applyBorder="1" applyAlignment="1">
      <alignment horizontal="center" vertical="center"/>
    </xf>
    <xf numFmtId="0" fontId="12" fillId="5" borderId="79" xfId="0" applyFont="1" applyFill="1" applyBorder="1" applyAlignment="1">
      <alignment horizontal="center" vertical="center"/>
    </xf>
    <xf numFmtId="0" fontId="12" fillId="5" borderId="80" xfId="0" applyFont="1" applyFill="1" applyBorder="1" applyAlignment="1">
      <alignment horizontal="center" vertical="center"/>
    </xf>
    <xf numFmtId="43" fontId="15" fillId="6" borderId="85" xfId="20" applyFont="1" applyFill="1" applyBorder="1" applyAlignment="1">
      <alignment horizontal="center" vertical="center"/>
    </xf>
    <xf numFmtId="43" fontId="15" fillId="6" borderId="47" xfId="20" applyFont="1" applyFill="1" applyBorder="1" applyAlignment="1">
      <alignment horizontal="center" vertical="center"/>
    </xf>
    <xf numFmtId="0" fontId="15" fillId="3" borderId="15" xfId="0" applyFont="1" applyFill="1" applyBorder="1" applyAlignment="1">
      <alignment horizontal="center" vertical="center"/>
    </xf>
    <xf numFmtId="0" fontId="15" fillId="3" borderId="34" xfId="0" applyFont="1" applyFill="1" applyBorder="1" applyAlignment="1">
      <alignment horizontal="center" vertical="center"/>
    </xf>
    <xf numFmtId="0" fontId="15" fillId="3" borderId="29" xfId="0" applyFont="1" applyFill="1" applyBorder="1" applyAlignment="1">
      <alignment horizontal="center" vertical="center"/>
    </xf>
    <xf numFmtId="171" fontId="15" fillId="6" borderId="83" xfId="20" applyNumberFormat="1" applyFont="1" applyFill="1" applyBorder="1" applyAlignment="1">
      <alignment horizontal="center" vertical="center" wrapText="1"/>
    </xf>
    <xf numFmtId="171" fontId="12" fillId="11" borderId="83" xfId="20" applyNumberFormat="1" applyFont="1" applyFill="1" applyBorder="1" applyAlignment="1">
      <alignment horizontal="center" vertical="center" wrapText="1"/>
    </xf>
    <xf numFmtId="43" fontId="12" fillId="0" borderId="86" xfId="20" applyNumberFormat="1" applyFont="1" applyFill="1" applyBorder="1" applyAlignment="1">
      <alignment horizontal="center" vertical="center" wrapText="1"/>
    </xf>
    <xf numFmtId="43" fontId="15" fillId="11" borderId="83" xfId="20" applyFont="1" applyFill="1" applyBorder="1" applyAlignment="1">
      <alignment horizontal="center" vertical="center" wrapText="1"/>
    </xf>
    <xf numFmtId="171" fontId="12" fillId="0" borderId="86" xfId="20" applyNumberFormat="1" applyFont="1" applyFill="1" applyBorder="1" applyAlignment="1">
      <alignment horizontal="center" vertical="center" wrapText="1"/>
    </xf>
    <xf numFmtId="43" fontId="15" fillId="7" borderId="83" xfId="20" applyFont="1" applyFill="1" applyBorder="1" applyAlignment="1">
      <alignment horizontal="center" vertical="center" wrapText="1"/>
    </xf>
    <xf numFmtId="43" fontId="12" fillId="11" borderId="83" xfId="20" applyFont="1" applyFill="1" applyBorder="1" applyAlignment="1">
      <alignment horizontal="center" vertical="center" wrapText="1"/>
    </xf>
    <xf numFmtId="43" fontId="15" fillId="3" borderId="65" xfId="20" applyFont="1" applyFill="1" applyBorder="1" applyAlignment="1">
      <alignment horizontal="center" vertical="center" wrapText="1"/>
    </xf>
    <xf numFmtId="0" fontId="15" fillId="5" borderId="57" xfId="0" applyNumberFormat="1" applyFont="1" applyFill="1" applyBorder="1" applyAlignment="1">
      <alignment horizontal="left" vertical="center" wrapText="1"/>
    </xf>
    <xf numFmtId="0" fontId="15" fillId="5" borderId="27" xfId="0" applyFont="1" applyFill="1" applyBorder="1" applyAlignment="1">
      <alignment horizontal="left" vertical="center" wrapText="1"/>
    </xf>
    <xf numFmtId="0" fontId="15" fillId="5" borderId="27" xfId="0" applyFont="1" applyFill="1" applyBorder="1" applyAlignment="1">
      <alignment horizontal="center" vertical="center" wrapText="1"/>
    </xf>
    <xf numFmtId="43" fontId="15" fillId="5" borderId="27" xfId="20" applyFont="1" applyFill="1" applyBorder="1" applyAlignment="1" applyProtection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/>
    </xf>
    <xf numFmtId="49" fontId="11" fillId="0" borderId="34" xfId="0" applyNumberFormat="1" applyFont="1" applyFill="1" applyBorder="1" applyAlignment="1">
      <alignment horizontal="center" vertical="center"/>
    </xf>
    <xf numFmtId="38" fontId="15" fillId="3" borderId="34" xfId="0" applyNumberFormat="1" applyFont="1" applyFill="1" applyBorder="1" applyAlignment="1">
      <alignment vertical="center"/>
    </xf>
    <xf numFmtId="10" fontId="11" fillId="3" borderId="34" xfId="0" applyNumberFormat="1" applyFont="1" applyFill="1" applyBorder="1" applyAlignment="1">
      <alignment vertical="center"/>
    </xf>
    <xf numFmtId="43" fontId="12" fillId="11" borderId="48" xfId="20" applyFont="1" applyFill="1" applyBorder="1" applyAlignment="1">
      <alignment horizontal="center" vertical="center" wrapText="1"/>
    </xf>
    <xf numFmtId="0" fontId="14" fillId="3" borderId="58" xfId="0" applyFont="1" applyFill="1" applyBorder="1" applyAlignment="1">
      <alignment horizontal="center" vertical="center" wrapText="1"/>
    </xf>
    <xf numFmtId="10" fontId="11" fillId="3" borderId="0" xfId="0" applyNumberFormat="1" applyFont="1" applyFill="1" applyBorder="1" applyAlignment="1">
      <alignment horizontal="left" vertical="center"/>
    </xf>
    <xf numFmtId="49" fontId="15" fillId="3" borderId="0" xfId="0" applyNumberFormat="1" applyFont="1" applyFill="1" applyBorder="1" applyAlignment="1">
      <alignment horizontal="center" vertical="center" wrapText="1"/>
    </xf>
  </cellXfs>
  <cellStyles count="42">
    <cellStyle name="Comma [0]" xfId="1"/>
    <cellStyle name="Comma [0] 2" xfId="2"/>
    <cellStyle name="Currency [0]" xfId="3"/>
    <cellStyle name="Currency [0] 2" xfId="4"/>
    <cellStyle name="Moeda" xfId="39" builtinId="4"/>
    <cellStyle name="Normal" xfId="0" builtinId="0"/>
    <cellStyle name="Normal 2" xfId="5"/>
    <cellStyle name="Normal 2 2" xfId="6"/>
    <cellStyle name="Normal 3" xfId="7"/>
    <cellStyle name="Normal 3 2" xfId="8"/>
    <cellStyle name="Normal 3 3" xfId="9"/>
    <cellStyle name="Normal 3 4" xfId="10"/>
    <cellStyle name="Normal 3 5" xfId="11"/>
    <cellStyle name="Normal 4" xfId="12"/>
    <cellStyle name="Normal 4 2" xfId="13"/>
    <cellStyle name="Normal 4 3" xfId="14"/>
    <cellStyle name="Normal 4 4" xfId="15"/>
    <cellStyle name="Normal 5" xfId="40"/>
    <cellStyle name="Normal 8" xfId="16"/>
    <cellStyle name="Normal 8 2" xfId="36"/>
    <cellStyle name="Normal 8 2 2" xfId="37"/>
    <cellStyle name="Normal 8 3" xfId="35"/>
    <cellStyle name="Normal_Q" xfId="17"/>
    <cellStyle name="Porcentagem" xfId="41" builtinId="5"/>
    <cellStyle name="Porcentagem 2" xfId="18"/>
    <cellStyle name="Porcentagem 2 2" xfId="19"/>
    <cellStyle name="Separador de milhares 10" xfId="21"/>
    <cellStyle name="Separador de milhares 10 2" xfId="22"/>
    <cellStyle name="Separador de milhares 12" xfId="23"/>
    <cellStyle name="Separador de milhares 12 2" xfId="24"/>
    <cellStyle name="Separador de milhares 2" xfId="25"/>
    <cellStyle name="Separador de milhares 2 2" xfId="26"/>
    <cellStyle name="Separador de milhares 3" xfId="27"/>
    <cellStyle name="Separador de milhares 3 2" xfId="28"/>
    <cellStyle name="Separador de milhares 4" xfId="29"/>
    <cellStyle name="Separador de milhares 5" xfId="30"/>
    <cellStyle name="Separador de milhares 6" xfId="31"/>
    <cellStyle name="Separador de milhares 6 2" xfId="32"/>
    <cellStyle name="Separador de milhares 7" xfId="33"/>
    <cellStyle name="Separador de milhares 8" xfId="34"/>
    <cellStyle name="Vírgula" xfId="20" builtinId="3"/>
    <cellStyle name="Vírgula 9" xfId="3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180976</xdr:colOff>
      <xdr:row>0</xdr:row>
      <xdr:rowOff>66674</xdr:rowOff>
    </xdr:from>
    <xdr:to>
      <xdr:col>0</xdr:col>
      <xdr:colOff>783719</xdr:colOff>
      <xdr:row>0</xdr:row>
      <xdr:rowOff>604837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6" y="66674"/>
          <a:ext cx="602743" cy="5381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89377</xdr:colOff>
      <xdr:row>83</xdr:row>
      <xdr:rowOff>78250</xdr:rowOff>
    </xdr:from>
    <xdr:to>
      <xdr:col>11</xdr:col>
      <xdr:colOff>1022195</xdr:colOff>
      <xdr:row>84</xdr:row>
      <xdr:rowOff>24493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00577" y="173500"/>
          <a:ext cx="932818" cy="1503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205535</xdr:colOff>
      <xdr:row>0</xdr:row>
      <xdr:rowOff>78250</xdr:rowOff>
    </xdr:from>
    <xdr:to>
      <xdr:col>11</xdr:col>
      <xdr:colOff>609600</xdr:colOff>
      <xdr:row>0</xdr:row>
      <xdr:rowOff>190500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40685" y="78250"/>
          <a:ext cx="404065" cy="1122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205535</xdr:colOff>
      <xdr:row>0</xdr:row>
      <xdr:rowOff>78250</xdr:rowOff>
    </xdr:from>
    <xdr:to>
      <xdr:col>10</xdr:col>
      <xdr:colOff>609600</xdr:colOff>
      <xdr:row>0</xdr:row>
      <xdr:rowOff>190500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74335" y="173500"/>
          <a:ext cx="927940" cy="1503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205535</xdr:colOff>
      <xdr:row>0</xdr:row>
      <xdr:rowOff>78250</xdr:rowOff>
    </xdr:from>
    <xdr:to>
      <xdr:col>11</xdr:col>
      <xdr:colOff>609600</xdr:colOff>
      <xdr:row>0</xdr:row>
      <xdr:rowOff>190500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88410" y="78250"/>
          <a:ext cx="404065" cy="112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50"/>
  <sheetViews>
    <sheetView showGridLines="0" tabSelected="1" view="pageBreakPreview" zoomScaleNormal="85" zoomScaleSheetLayoutView="100" workbookViewId="0">
      <selection activeCell="C6" sqref="C6"/>
    </sheetView>
  </sheetViews>
  <sheetFormatPr defaultColWidth="12.5703125" defaultRowHeight="12.75" x14ac:dyDescent="0.25"/>
  <cols>
    <col min="1" max="1" width="1.42578125" style="23" customWidth="1"/>
    <col min="2" max="2" width="15.28515625" style="41" customWidth="1"/>
    <col min="3" max="3" width="44.85546875" style="23" customWidth="1"/>
    <col min="4" max="4" width="17.140625" style="42" customWidth="1"/>
    <col min="5" max="5" width="15.7109375" style="42" customWidth="1"/>
    <col min="6" max="6" width="1.42578125" style="23" customWidth="1"/>
    <col min="7" max="7" width="13.42578125" style="23" customWidth="1"/>
    <col min="8" max="16384" width="12.5703125" style="23"/>
  </cols>
  <sheetData>
    <row r="1" spans="1:13" s="27" customFormat="1" ht="7.5" customHeight="1" x14ac:dyDescent="0.25">
      <c r="A1" s="8"/>
      <c r="B1" s="29"/>
      <c r="C1" s="8"/>
      <c r="D1" s="30"/>
      <c r="E1" s="30"/>
      <c r="F1" s="8"/>
    </row>
    <row r="2" spans="1:13" s="40" customFormat="1" ht="24" customHeight="1" x14ac:dyDescent="0.25">
      <c r="A2" s="14"/>
      <c r="B2" s="1259" t="s">
        <v>1957</v>
      </c>
      <c r="C2" s="1260"/>
      <c r="D2" s="1260"/>
      <c r="E2" s="1260"/>
      <c r="F2" s="1260"/>
      <c r="G2" s="1260"/>
      <c r="H2" s="1260"/>
      <c r="I2" s="1260"/>
      <c r="J2" s="1260"/>
      <c r="K2" s="1260"/>
      <c r="L2" s="1261"/>
    </row>
    <row r="3" spans="1:13" s="27" customFormat="1" ht="7.5" customHeight="1" x14ac:dyDescent="0.25">
      <c r="A3" s="8"/>
      <c r="B3" s="1064"/>
      <c r="C3" s="7"/>
      <c r="D3" s="31"/>
      <c r="E3" s="31"/>
      <c r="F3" s="8"/>
    </row>
    <row r="4" spans="1:13" s="27" customFormat="1" ht="18" customHeight="1" x14ac:dyDescent="0.25">
      <c r="A4" s="8"/>
      <c r="B4" s="1211" t="s">
        <v>1937</v>
      </c>
      <c r="C4" s="9" t="s">
        <v>1938</v>
      </c>
      <c r="D4" s="13"/>
      <c r="E4" s="47"/>
      <c r="F4" s="8"/>
    </row>
    <row r="5" spans="1:13" s="27" customFormat="1" ht="16.5" customHeight="1" x14ac:dyDescent="0.25">
      <c r="A5" s="8"/>
      <c r="B5" s="1211" t="s">
        <v>1939</v>
      </c>
      <c r="C5" s="9" t="s">
        <v>1942</v>
      </c>
      <c r="D5" s="13"/>
      <c r="E5" s="47"/>
      <c r="F5" s="8"/>
    </row>
    <row r="6" spans="1:13" s="27" customFormat="1" ht="15" customHeight="1" x14ac:dyDescent="0.25">
      <c r="A6" s="8"/>
      <c r="B6" s="1211" t="s">
        <v>1940</v>
      </c>
      <c r="C6" s="9" t="s">
        <v>1958</v>
      </c>
      <c r="D6" s="13"/>
      <c r="E6" s="48"/>
      <c r="F6" s="8"/>
    </row>
    <row r="7" spans="1:13" s="27" customFormat="1" ht="27.75" customHeight="1" x14ac:dyDescent="0.25">
      <c r="A7" s="8"/>
      <c r="B7" s="1211" t="s">
        <v>1944</v>
      </c>
      <c r="C7" s="1095"/>
      <c r="D7" s="1095"/>
      <c r="E7" s="1095"/>
      <c r="F7" s="1095"/>
      <c r="G7" s="1095"/>
      <c r="H7" s="1095"/>
      <c r="I7" s="1095"/>
    </row>
    <row r="8" spans="1:13" s="27" customFormat="1" ht="26.25" customHeight="1" x14ac:dyDescent="0.25">
      <c r="A8" s="8"/>
      <c r="B8" s="1281" t="s">
        <v>1951</v>
      </c>
      <c r="C8" s="1097"/>
      <c r="D8" s="1097"/>
      <c r="E8" s="1097"/>
      <c r="F8" s="1097"/>
      <c r="G8" s="1097"/>
      <c r="H8" s="1097"/>
      <c r="I8" s="1097"/>
    </row>
    <row r="9" spans="1:13" s="27" customFormat="1" ht="14.25" customHeight="1" x14ac:dyDescent="0.25">
      <c r="A9" s="8"/>
      <c r="B9" s="13"/>
      <c r="C9" s="7"/>
      <c r="D9" s="1098"/>
      <c r="E9" s="1280"/>
      <c r="F9" s="8"/>
    </row>
    <row r="10" spans="1:13" s="27" customFormat="1" ht="7.5" customHeight="1" x14ac:dyDescent="0.25">
      <c r="A10" s="8"/>
      <c r="B10" s="13"/>
      <c r="C10" s="7"/>
      <c r="D10" s="31"/>
      <c r="E10" s="31"/>
      <c r="F10" s="8"/>
    </row>
    <row r="11" spans="1:13" s="40" customFormat="1" ht="18" customHeight="1" x14ac:dyDescent="0.25">
      <c r="A11" s="14"/>
      <c r="B11" s="1111" t="s">
        <v>6</v>
      </c>
      <c r="C11" s="1113" t="s">
        <v>7</v>
      </c>
      <c r="D11" s="1105" t="s">
        <v>20</v>
      </c>
      <c r="E11" s="1105" t="s">
        <v>50</v>
      </c>
      <c r="F11" s="14"/>
      <c r="G11" s="1105" t="s">
        <v>1929</v>
      </c>
      <c r="H11" s="1105" t="s">
        <v>1930</v>
      </c>
      <c r="I11" s="1105" t="s">
        <v>1931</v>
      </c>
      <c r="J11" s="1105" t="s">
        <v>1932</v>
      </c>
      <c r="K11" s="1105" t="s">
        <v>1933</v>
      </c>
      <c r="L11" s="1115" t="s">
        <v>1934</v>
      </c>
    </row>
    <row r="12" spans="1:13" s="40" customFormat="1" ht="18" customHeight="1" x14ac:dyDescent="0.25">
      <c r="A12" s="14"/>
      <c r="B12" s="1112"/>
      <c r="C12" s="1114"/>
      <c r="D12" s="1106"/>
      <c r="E12" s="1106"/>
      <c r="F12" s="14"/>
      <c r="G12" s="1106"/>
      <c r="H12" s="1106"/>
      <c r="I12" s="1106"/>
      <c r="J12" s="1106"/>
      <c r="K12" s="1106"/>
      <c r="L12" s="1116"/>
    </row>
    <row r="13" spans="1:13" s="27" customFormat="1" ht="7.5" customHeight="1" x14ac:dyDescent="0.25">
      <c r="A13" s="8"/>
      <c r="B13" s="15"/>
      <c r="C13" s="16"/>
      <c r="D13" s="17"/>
      <c r="E13" s="17"/>
      <c r="F13" s="8"/>
    </row>
    <row r="14" spans="1:13" s="27" customFormat="1" ht="15" customHeight="1" x14ac:dyDescent="0.25">
      <c r="A14" s="8"/>
      <c r="B14" s="36" t="s">
        <v>1614</v>
      </c>
      <c r="C14" s="37" t="s">
        <v>1613</v>
      </c>
      <c r="D14" s="38">
        <f>SUM(D15:D35)</f>
        <v>0.90542366895903192</v>
      </c>
      <c r="E14" s="39">
        <f>SUM(E15:E35)</f>
        <v>5708136.0199999996</v>
      </c>
      <c r="F14" s="8"/>
      <c r="G14" s="39"/>
      <c r="H14" s="39"/>
      <c r="I14" s="39"/>
      <c r="J14" s="39"/>
      <c r="K14" s="39"/>
      <c r="L14" s="1065"/>
    </row>
    <row r="15" spans="1:13" s="27" customFormat="1" ht="15" customHeight="1" x14ac:dyDescent="0.25">
      <c r="A15" s="8"/>
      <c r="B15" s="19">
        <v>1</v>
      </c>
      <c r="C15" s="63" t="str">
        <f>'Orçamento-Projeto FINANC.'!C15</f>
        <v>DRENAGEM E OAC</v>
      </c>
      <c r="D15" s="32">
        <f t="shared" ref="D15:D35" si="0">E15/E$47</f>
        <v>4.3624407887373857E-3</v>
      </c>
      <c r="E15" s="33">
        <f>'Orçamento-Projeto FINANC.'!O15</f>
        <v>27502.49</v>
      </c>
      <c r="F15" s="8"/>
      <c r="G15" s="33">
        <f>G16*$E$15</f>
        <v>24752.241000000002</v>
      </c>
      <c r="H15" s="33">
        <f t="shared" ref="H15:L15" si="1">H16*$E$15</f>
        <v>2750.2490000000003</v>
      </c>
      <c r="I15" s="33">
        <f t="shared" si="1"/>
        <v>0</v>
      </c>
      <c r="J15" s="33">
        <f t="shared" si="1"/>
        <v>0</v>
      </c>
      <c r="K15" s="33">
        <f t="shared" si="1"/>
        <v>0</v>
      </c>
      <c r="L15" s="1066">
        <f t="shared" si="1"/>
        <v>0</v>
      </c>
      <c r="M15" s="1238">
        <f>L15+K15+J15+I15+H15+G15-E15</f>
        <v>0</v>
      </c>
    </row>
    <row r="16" spans="1:13" s="27" customFormat="1" ht="15" customHeight="1" x14ac:dyDescent="0.25">
      <c r="A16" s="8"/>
      <c r="B16" s="19"/>
      <c r="C16" s="63"/>
      <c r="D16" s="32"/>
      <c r="E16" s="33"/>
      <c r="F16" s="8"/>
      <c r="G16" s="1067">
        <v>0.9</v>
      </c>
      <c r="H16" s="1067">
        <v>0.1</v>
      </c>
      <c r="I16" s="1067">
        <v>0</v>
      </c>
      <c r="J16" s="1067">
        <v>0</v>
      </c>
      <c r="K16" s="1067">
        <v>0</v>
      </c>
      <c r="L16" s="1068">
        <v>0</v>
      </c>
    </row>
    <row r="17" spans="1:13" s="27" customFormat="1" ht="15" customHeight="1" x14ac:dyDescent="0.25">
      <c r="A17" s="8"/>
      <c r="B17" s="19">
        <v>2</v>
      </c>
      <c r="C17" s="63" t="str">
        <f>'Orçamento-Projeto FINANC.'!C27</f>
        <v>TERRAPLENAGEM</v>
      </c>
      <c r="D17" s="32">
        <f t="shared" si="0"/>
        <v>1.2520324615455881E-3</v>
      </c>
      <c r="E17" s="33">
        <f>'Orçamento-Projeto FINANC.'!O27</f>
        <v>7893.29</v>
      </c>
      <c r="F17" s="8"/>
      <c r="G17" s="33">
        <f>G18*$E$17</f>
        <v>7103.9610000000002</v>
      </c>
      <c r="H17" s="33">
        <f t="shared" ref="H17:L17" si="2">H18*$E$17</f>
        <v>789.32900000000006</v>
      </c>
      <c r="I17" s="33">
        <f t="shared" si="2"/>
        <v>0</v>
      </c>
      <c r="J17" s="33">
        <f t="shared" si="2"/>
        <v>0</v>
      </c>
      <c r="K17" s="33">
        <f t="shared" si="2"/>
        <v>0</v>
      </c>
      <c r="L17" s="1066">
        <f t="shared" si="2"/>
        <v>0</v>
      </c>
      <c r="M17" s="1238">
        <f>L17+K17+J17+I17+H17+G17-E17</f>
        <v>0</v>
      </c>
    </row>
    <row r="18" spans="1:13" s="27" customFormat="1" ht="15" customHeight="1" x14ac:dyDescent="0.25">
      <c r="A18" s="8"/>
      <c r="B18" s="19"/>
      <c r="C18" s="63"/>
      <c r="D18" s="32"/>
      <c r="E18" s="33"/>
      <c r="F18" s="8"/>
      <c r="G18" s="1067">
        <v>0.9</v>
      </c>
      <c r="H18" s="1067">
        <v>0.1</v>
      </c>
      <c r="I18" s="1067">
        <v>0</v>
      </c>
      <c r="J18" s="1067">
        <v>0</v>
      </c>
      <c r="K18" s="1067">
        <v>0</v>
      </c>
      <c r="L18" s="1068">
        <v>0</v>
      </c>
    </row>
    <row r="19" spans="1:13" s="27" customFormat="1" ht="15" customHeight="1" x14ac:dyDescent="0.25">
      <c r="A19" s="8"/>
      <c r="B19" s="19">
        <v>3</v>
      </c>
      <c r="C19" s="63" t="str">
        <f>'Orçamento-Projeto FINANC.'!C32</f>
        <v>PAVIMENTAÇÃO</v>
      </c>
      <c r="D19" s="32">
        <f t="shared" si="0"/>
        <v>0.1339368867200508</v>
      </c>
      <c r="E19" s="33">
        <f>'Orçamento-Projeto FINANC.'!O32</f>
        <v>844389.2</v>
      </c>
      <c r="F19" s="8"/>
      <c r="G19" s="33">
        <f>G20*$E$19</f>
        <v>253316.75999999998</v>
      </c>
      <c r="H19" s="33">
        <f t="shared" ref="H19:L19" si="3">H20*$E$19</f>
        <v>253316.75999999998</v>
      </c>
      <c r="I19" s="33">
        <f t="shared" si="3"/>
        <v>253316.75999999998</v>
      </c>
      <c r="J19" s="33">
        <f t="shared" si="3"/>
        <v>84438.92</v>
      </c>
      <c r="K19" s="33">
        <f t="shared" si="3"/>
        <v>0</v>
      </c>
      <c r="L19" s="1066">
        <f t="shared" si="3"/>
        <v>0</v>
      </c>
      <c r="M19" s="1238">
        <f>L19+K19+J19+I19+H19+G19-E19</f>
        <v>0</v>
      </c>
    </row>
    <row r="20" spans="1:13" s="27" customFormat="1" ht="15" customHeight="1" x14ac:dyDescent="0.25">
      <c r="A20" s="8"/>
      <c r="B20" s="19"/>
      <c r="C20" s="63"/>
      <c r="D20" s="32"/>
      <c r="E20" s="33"/>
      <c r="F20" s="8"/>
      <c r="G20" s="1067">
        <v>0.3</v>
      </c>
      <c r="H20" s="1067">
        <v>0.3</v>
      </c>
      <c r="I20" s="1067">
        <v>0.3</v>
      </c>
      <c r="J20" s="1067">
        <v>0.1</v>
      </c>
      <c r="K20" s="1067">
        <v>0</v>
      </c>
      <c r="L20" s="1068">
        <v>0</v>
      </c>
    </row>
    <row r="21" spans="1:13" s="27" customFormat="1" ht="15" customHeight="1" x14ac:dyDescent="0.25">
      <c r="A21" s="8"/>
      <c r="B21" s="19">
        <v>4</v>
      </c>
      <c r="C21" s="63" t="str">
        <f>'Orçamento-Projeto FINANC.'!C42</f>
        <v>PAISAGISMO</v>
      </c>
      <c r="D21" s="32">
        <f t="shared" si="0"/>
        <v>0.16349997023577861</v>
      </c>
      <c r="E21" s="33">
        <f>'Orçamento-Projeto FINANC.'!O42</f>
        <v>1030766.15</v>
      </c>
      <c r="F21" s="8"/>
      <c r="G21" s="33">
        <f>G22*$E$21</f>
        <v>257691.53750000001</v>
      </c>
      <c r="H21" s="33">
        <f t="shared" ref="H21:L21" si="4">H22*$E$21</f>
        <v>206153.23</v>
      </c>
      <c r="I21" s="33">
        <f t="shared" si="4"/>
        <v>206153.23</v>
      </c>
      <c r="J21" s="33">
        <f t="shared" si="4"/>
        <v>206153.23</v>
      </c>
      <c r="K21" s="33">
        <f t="shared" si="4"/>
        <v>103076.61500000001</v>
      </c>
      <c r="L21" s="1066">
        <f t="shared" si="4"/>
        <v>51538.307500000003</v>
      </c>
      <c r="M21" s="1238">
        <f>L21+K21+J21+I21+H21+G21-E21</f>
        <v>0</v>
      </c>
    </row>
    <row r="22" spans="1:13" s="27" customFormat="1" ht="15" customHeight="1" x14ac:dyDescent="0.25">
      <c r="A22" s="8"/>
      <c r="B22" s="19"/>
      <c r="C22" s="63"/>
      <c r="D22" s="32"/>
      <c r="E22" s="33"/>
      <c r="F22" s="8"/>
      <c r="G22" s="1067">
        <v>0.25</v>
      </c>
      <c r="H22" s="1067">
        <v>0.2</v>
      </c>
      <c r="I22" s="1067">
        <v>0.2</v>
      </c>
      <c r="J22" s="1067">
        <v>0.2</v>
      </c>
      <c r="K22" s="1067">
        <v>0.1</v>
      </c>
      <c r="L22" s="1068">
        <v>0.05</v>
      </c>
    </row>
    <row r="23" spans="1:13" s="27" customFormat="1" ht="15" customHeight="1" x14ac:dyDescent="0.25">
      <c r="A23" s="8"/>
      <c r="B23" s="19">
        <v>5</v>
      </c>
      <c r="C23" s="63" t="str">
        <f>'Orçamento-Projeto FINANC.'!C68</f>
        <v>SINALIZAÇÃO</v>
      </c>
      <c r="D23" s="32">
        <f t="shared" si="0"/>
        <v>5.6052943955275727E-2</v>
      </c>
      <c r="E23" s="33">
        <f>'Orçamento-Projeto FINANC.'!O68</f>
        <v>353379.13</v>
      </c>
      <c r="F23" s="8"/>
      <c r="G23" s="33">
        <f>G24*$E$23</f>
        <v>17668.9565</v>
      </c>
      <c r="H23" s="33">
        <f t="shared" ref="H23:L23" si="5">H24*$E$23</f>
        <v>35337.913</v>
      </c>
      <c r="I23" s="33">
        <f t="shared" si="5"/>
        <v>88344.782500000001</v>
      </c>
      <c r="J23" s="33">
        <f t="shared" si="5"/>
        <v>123682.69549999999</v>
      </c>
      <c r="K23" s="33">
        <f t="shared" si="5"/>
        <v>88344.782500000001</v>
      </c>
      <c r="L23" s="1066">
        <f t="shared" si="5"/>
        <v>0</v>
      </c>
      <c r="M23" s="1238">
        <f>L23+K23+J23+I23+H23+G23-E23</f>
        <v>0</v>
      </c>
    </row>
    <row r="24" spans="1:13" s="27" customFormat="1" ht="15" customHeight="1" x14ac:dyDescent="0.25">
      <c r="A24" s="8"/>
      <c r="B24" s="19"/>
      <c r="C24" s="63"/>
      <c r="D24" s="32"/>
      <c r="E24" s="33"/>
      <c r="F24" s="8"/>
      <c r="G24" s="1067">
        <v>0.05</v>
      </c>
      <c r="H24" s="1067">
        <v>0.1</v>
      </c>
      <c r="I24" s="1067">
        <v>0.25</v>
      </c>
      <c r="J24" s="1067">
        <v>0.35</v>
      </c>
      <c r="K24" s="1067">
        <v>0.25</v>
      </c>
      <c r="L24" s="1068">
        <v>0</v>
      </c>
    </row>
    <row r="25" spans="1:13" s="27" customFormat="1" ht="15" customHeight="1" x14ac:dyDescent="0.25">
      <c r="A25" s="8"/>
      <c r="B25" s="19">
        <v>6</v>
      </c>
      <c r="C25" s="63" t="str">
        <f>'Orçamento-Projeto FINANC.'!C87</f>
        <v>SINALIZAÇÃO SEMAFÓRICA</v>
      </c>
      <c r="D25" s="32">
        <f t="shared" si="0"/>
        <v>0.23343107863779314</v>
      </c>
      <c r="E25" s="33">
        <f>'Orçamento-Projeto FINANC.'!O87</f>
        <v>1471638.52</v>
      </c>
      <c r="F25" s="8"/>
      <c r="G25" s="33">
        <f>G26*$E$25</f>
        <v>147163.85200000001</v>
      </c>
      <c r="H25" s="33">
        <f t="shared" ref="H25:L25" si="6">H26*$E$25</f>
        <v>441491.55599999998</v>
      </c>
      <c r="I25" s="33">
        <f t="shared" si="6"/>
        <v>588655.40800000005</v>
      </c>
      <c r="J25" s="33">
        <f t="shared" si="6"/>
        <v>294327.70400000003</v>
      </c>
      <c r="K25" s="33">
        <f t="shared" si="6"/>
        <v>0</v>
      </c>
      <c r="L25" s="1066">
        <f t="shared" si="6"/>
        <v>0</v>
      </c>
      <c r="M25" s="1238">
        <f>L25+K25+J25+I25+H25+G25-E25</f>
        <v>0</v>
      </c>
    </row>
    <row r="26" spans="1:13" s="27" customFormat="1" ht="15" customHeight="1" x14ac:dyDescent="0.25">
      <c r="A26" s="8"/>
      <c r="B26" s="19"/>
      <c r="C26" s="63"/>
      <c r="D26" s="32"/>
      <c r="E26" s="33"/>
      <c r="F26" s="8"/>
      <c r="G26" s="1067">
        <v>0.1</v>
      </c>
      <c r="H26" s="1067">
        <v>0.3</v>
      </c>
      <c r="I26" s="1067">
        <v>0.4</v>
      </c>
      <c r="J26" s="1067">
        <v>0.2</v>
      </c>
      <c r="K26" s="1067">
        <v>0</v>
      </c>
      <c r="L26" s="1068">
        <v>0</v>
      </c>
    </row>
    <row r="27" spans="1:13" s="27" customFormat="1" ht="15" customHeight="1" x14ac:dyDescent="0.25">
      <c r="A27" s="8"/>
      <c r="B27" s="19">
        <v>7</v>
      </c>
      <c r="C27" s="63" t="str">
        <f>'Orçamento-Projeto FINANC.'!C251</f>
        <v>ILUMINAÇÃO</v>
      </c>
      <c r="D27" s="32">
        <f t="shared" si="0"/>
        <v>0.23301169410396402</v>
      </c>
      <c r="E27" s="33">
        <f>'Orçamento-Projeto FINANC.'!O251</f>
        <v>1468994.5600000001</v>
      </c>
      <c r="F27" s="8"/>
      <c r="G27" s="33">
        <f>G28*$E$27</f>
        <v>146899.45600000001</v>
      </c>
      <c r="H27" s="33">
        <f t="shared" ref="H27:L27" si="7">H28*$E$27</f>
        <v>146899.45600000001</v>
      </c>
      <c r="I27" s="33">
        <f t="shared" si="7"/>
        <v>146899.45600000001</v>
      </c>
      <c r="J27" s="33">
        <f t="shared" si="7"/>
        <v>146899.45600000001</v>
      </c>
      <c r="K27" s="33">
        <f t="shared" si="7"/>
        <v>440698.36800000002</v>
      </c>
      <c r="L27" s="1066">
        <f t="shared" si="7"/>
        <v>440698.36800000002</v>
      </c>
      <c r="M27" s="1238">
        <f>L27+K27+J27+I27+H27+G27-E27</f>
        <v>0</v>
      </c>
    </row>
    <row r="28" spans="1:13" s="27" customFormat="1" ht="15" customHeight="1" x14ac:dyDescent="0.25">
      <c r="A28" s="8"/>
      <c r="B28" s="19"/>
      <c r="C28" s="63"/>
      <c r="D28" s="32"/>
      <c r="E28" s="33"/>
      <c r="F28" s="8"/>
      <c r="G28" s="1067">
        <v>0.1</v>
      </c>
      <c r="H28" s="1067">
        <v>0.1</v>
      </c>
      <c r="I28" s="1067">
        <v>0.1</v>
      </c>
      <c r="J28" s="1067">
        <v>0.1</v>
      </c>
      <c r="K28" s="1067">
        <v>0.3</v>
      </c>
      <c r="L28" s="1068">
        <v>0.3</v>
      </c>
    </row>
    <row r="29" spans="1:13" s="27" customFormat="1" ht="15" customHeight="1" x14ac:dyDescent="0.25">
      <c r="A29" s="8"/>
      <c r="B29" s="19">
        <v>8</v>
      </c>
      <c r="C29" s="63" t="str">
        <f>'Orçamento-Projeto FINANC.'!C258</f>
        <v>SINALIZAÇÃO DE OBRAS</v>
      </c>
      <c r="D29" s="32">
        <f t="shared" si="0"/>
        <v>6.7676109950754928E-3</v>
      </c>
      <c r="E29" s="33">
        <f>'Orçamento-Projeto FINANC.'!O258</f>
        <v>42665.599999999999</v>
      </c>
      <c r="F29" s="8"/>
      <c r="G29" s="33">
        <f>G30*$E$29</f>
        <v>21332.799999999999</v>
      </c>
      <c r="H29" s="33">
        <f t="shared" ref="H29:L29" si="8">H30*$E$29</f>
        <v>4266.5600000000004</v>
      </c>
      <c r="I29" s="33">
        <f t="shared" si="8"/>
        <v>4266.5600000000004</v>
      </c>
      <c r="J29" s="33">
        <f t="shared" si="8"/>
        <v>4266.5600000000004</v>
      </c>
      <c r="K29" s="33">
        <f t="shared" si="8"/>
        <v>4266.5600000000004</v>
      </c>
      <c r="L29" s="1066">
        <f t="shared" si="8"/>
        <v>4266.5600000000004</v>
      </c>
      <c r="M29" s="1238">
        <f>L29+K29+J29+I29+H29+G29-E29</f>
        <v>0</v>
      </c>
    </row>
    <row r="30" spans="1:13" s="27" customFormat="1" ht="15" customHeight="1" x14ac:dyDescent="0.25">
      <c r="A30" s="8"/>
      <c r="B30" s="19"/>
      <c r="C30" s="63"/>
      <c r="D30" s="32"/>
      <c r="E30" s="33"/>
      <c r="F30" s="8"/>
      <c r="G30" s="1067">
        <v>0.5</v>
      </c>
      <c r="H30" s="1067">
        <v>0.1</v>
      </c>
      <c r="I30" s="1067">
        <v>0.1</v>
      </c>
      <c r="J30" s="1067">
        <v>0.1</v>
      </c>
      <c r="K30" s="1067">
        <v>0.1</v>
      </c>
      <c r="L30" s="1068">
        <v>0.1</v>
      </c>
    </row>
    <row r="31" spans="1:13" s="27" customFormat="1" ht="15" customHeight="1" x14ac:dyDescent="0.25">
      <c r="A31" s="8"/>
      <c r="B31" s="19">
        <v>9</v>
      </c>
      <c r="C31" s="63" t="str">
        <f>'Orçamento-Projeto FINANC.'!C265</f>
        <v>INSTALAÇÃO DE CANTEIRO</v>
      </c>
      <c r="D31" s="32">
        <f t="shared" si="0"/>
        <v>1.6064956363275283E-2</v>
      </c>
      <c r="E31" s="33">
        <f>'Orçamento-Projeto FINANC.'!O265</f>
        <v>101279.61</v>
      </c>
      <c r="F31" s="8"/>
      <c r="G31" s="33">
        <f>G32*$E$31</f>
        <v>17217.5337</v>
      </c>
      <c r="H31" s="33">
        <f t="shared" ref="H31:L31" si="9">H32*$E$31</f>
        <v>20812.959854999997</v>
      </c>
      <c r="I31" s="33">
        <f t="shared" si="9"/>
        <v>25319.9025</v>
      </c>
      <c r="J31" s="33">
        <f t="shared" si="9"/>
        <v>17217.5337</v>
      </c>
      <c r="K31" s="33">
        <f t="shared" si="9"/>
        <v>11140.757100000001</v>
      </c>
      <c r="L31" s="1066">
        <f t="shared" si="9"/>
        <v>9570.9231449999952</v>
      </c>
      <c r="M31" s="1238">
        <f>L31+K31+J31+I31+H31+G31-E31</f>
        <v>0</v>
      </c>
    </row>
    <row r="32" spans="1:13" s="27" customFormat="1" ht="15" customHeight="1" x14ac:dyDescent="0.25">
      <c r="A32" s="8"/>
      <c r="B32" s="19"/>
      <c r="C32" s="63"/>
      <c r="D32" s="32"/>
      <c r="E32" s="33"/>
      <c r="F32" s="8"/>
      <c r="G32" s="1067">
        <v>0.17</v>
      </c>
      <c r="H32" s="1067">
        <v>0.20549999999999999</v>
      </c>
      <c r="I32" s="1067">
        <v>0.25</v>
      </c>
      <c r="J32" s="1067">
        <f>17/100</f>
        <v>0.17</v>
      </c>
      <c r="K32" s="1067">
        <v>0.11</v>
      </c>
      <c r="L32" s="1068">
        <f>1-K32-J32-I32-H32-G32</f>
        <v>9.4499999999999945E-2</v>
      </c>
    </row>
    <row r="33" spans="1:13" s="27" customFormat="1" ht="15" customHeight="1" x14ac:dyDescent="0.25">
      <c r="A33" s="8"/>
      <c r="B33" s="19">
        <v>10</v>
      </c>
      <c r="C33" s="43" t="str">
        <f>'Orçamento-Projeto FINANC.'!C278</f>
        <v>MOBILIZAÇÃO DE EQUIPAMENTOS</v>
      </c>
      <c r="D33" s="32">
        <f t="shared" si="0"/>
        <v>1.1527775191172729E-2</v>
      </c>
      <c r="E33" s="33">
        <f>'Orçamento-Projeto FINANC.'!O278</f>
        <v>72675.49000000002</v>
      </c>
      <c r="F33" s="8"/>
      <c r="G33" s="33">
        <f>G34*$E$33</f>
        <v>36337.74500000001</v>
      </c>
      <c r="H33" s="33">
        <f t="shared" ref="H33:L33" si="10">H34*$E$33</f>
        <v>0</v>
      </c>
      <c r="I33" s="33">
        <f t="shared" si="10"/>
        <v>0</v>
      </c>
      <c r="J33" s="33">
        <f t="shared" si="10"/>
        <v>0</v>
      </c>
      <c r="K33" s="33">
        <f t="shared" si="10"/>
        <v>0</v>
      </c>
      <c r="L33" s="1066">
        <f t="shared" si="10"/>
        <v>36337.74500000001</v>
      </c>
      <c r="M33" s="1238">
        <f>L33+K33+J33+I33+H33+G33-E33</f>
        <v>0</v>
      </c>
    </row>
    <row r="34" spans="1:13" s="27" customFormat="1" ht="15" customHeight="1" x14ac:dyDescent="0.25">
      <c r="A34" s="8"/>
      <c r="B34" s="19"/>
      <c r="C34" s="43"/>
      <c r="D34" s="32"/>
      <c r="E34" s="33"/>
      <c r="F34" s="8"/>
      <c r="G34" s="1067">
        <v>0.5</v>
      </c>
      <c r="H34" s="1067">
        <v>0</v>
      </c>
      <c r="I34" s="1067">
        <v>0</v>
      </c>
      <c r="J34" s="1067">
        <v>0</v>
      </c>
      <c r="K34" s="1067">
        <v>0</v>
      </c>
      <c r="L34" s="1068">
        <v>0.5</v>
      </c>
    </row>
    <row r="35" spans="1:13" s="27" customFormat="1" ht="15" customHeight="1" x14ac:dyDescent="0.25">
      <c r="A35" s="8"/>
      <c r="B35" s="19">
        <v>11</v>
      </c>
      <c r="C35" s="43" t="str">
        <f>'Orçamento-Projeto FINANC.'!C305</f>
        <v>GERENCIAMENTO LOCAL</v>
      </c>
      <c r="D35" s="32">
        <f t="shared" si="0"/>
        <v>4.5516279506363042E-2</v>
      </c>
      <c r="E35" s="33">
        <f>'Orçamento-Projeto FINANC.'!O305</f>
        <v>286951.98</v>
      </c>
      <c r="F35" s="8"/>
      <c r="G35" s="33">
        <f>G36*$E$35</f>
        <v>47825.329999999994</v>
      </c>
      <c r="H35" s="33">
        <f t="shared" ref="H35:L35" si="11">H36*$E$35</f>
        <v>47825.329999999994</v>
      </c>
      <c r="I35" s="33">
        <f t="shared" si="11"/>
        <v>47825.329999999994</v>
      </c>
      <c r="J35" s="33">
        <f t="shared" si="11"/>
        <v>47825.329999999994</v>
      </c>
      <c r="K35" s="33">
        <f t="shared" si="11"/>
        <v>47825.329999999994</v>
      </c>
      <c r="L35" s="1066">
        <f t="shared" si="11"/>
        <v>47825.329999999994</v>
      </c>
      <c r="M35" s="1238">
        <f>L35+K35+J35+I35+H35+G35-E35</f>
        <v>0</v>
      </c>
    </row>
    <row r="36" spans="1:13" s="27" customFormat="1" ht="15" customHeight="1" x14ac:dyDescent="0.25">
      <c r="A36" s="8"/>
      <c r="B36" s="19"/>
      <c r="C36" s="18"/>
      <c r="D36" s="32"/>
      <c r="E36" s="33"/>
      <c r="F36" s="8"/>
      <c r="G36" s="1094">
        <f>1/6</f>
        <v>0.16666666666666666</v>
      </c>
      <c r="H36" s="1094">
        <f t="shared" ref="H36:L36" si="12">1/6</f>
        <v>0.16666666666666666</v>
      </c>
      <c r="I36" s="1094">
        <f t="shared" si="12"/>
        <v>0.16666666666666666</v>
      </c>
      <c r="J36" s="1094">
        <f t="shared" si="12"/>
        <v>0.16666666666666666</v>
      </c>
      <c r="K36" s="1094">
        <f t="shared" si="12"/>
        <v>0.16666666666666666</v>
      </c>
      <c r="L36" s="1094">
        <f t="shared" si="12"/>
        <v>0.16666666666666666</v>
      </c>
    </row>
    <row r="37" spans="1:13" s="27" customFormat="1" ht="23.25" customHeight="1" x14ac:dyDescent="0.25">
      <c r="A37" s="8"/>
      <c r="B37" s="36" t="s">
        <v>1615</v>
      </c>
      <c r="C37" s="37" t="s">
        <v>1616</v>
      </c>
      <c r="D37" s="38">
        <f>E37/E$47</f>
        <v>9.4576331040968284E-2</v>
      </c>
      <c r="E37" s="39">
        <f>SUM(E38:E44)</f>
        <v>596245.25</v>
      </c>
      <c r="F37" s="8"/>
      <c r="G37" s="39"/>
      <c r="H37" s="39"/>
      <c r="I37" s="39"/>
      <c r="J37" s="39"/>
      <c r="K37" s="39"/>
      <c r="L37" s="1065"/>
    </row>
    <row r="38" spans="1:13" s="27" customFormat="1" ht="15" customHeight="1" x14ac:dyDescent="0.25">
      <c r="A38" s="8"/>
      <c r="B38" s="19" t="s">
        <v>14</v>
      </c>
      <c r="C38" s="43" t="s">
        <v>70</v>
      </c>
      <c r="D38" s="32">
        <f>E38/E$47</f>
        <v>3.3831551561601538E-4</v>
      </c>
      <c r="E38" s="33">
        <f>'Orçamento-Projeto NFINANC'!O14</f>
        <v>2132.87</v>
      </c>
      <c r="F38" s="8"/>
      <c r="G38" s="33">
        <f>G39*$E$38</f>
        <v>1919.5829999999999</v>
      </c>
      <c r="H38" s="33">
        <f t="shared" ref="H38:L38" si="13">H39*$E$38</f>
        <v>213.28700000000001</v>
      </c>
      <c r="I38" s="33">
        <f t="shared" si="13"/>
        <v>0</v>
      </c>
      <c r="J38" s="33">
        <f t="shared" si="13"/>
        <v>0</v>
      </c>
      <c r="K38" s="33">
        <f t="shared" si="13"/>
        <v>0</v>
      </c>
      <c r="L38" s="1066">
        <f t="shared" si="13"/>
        <v>0</v>
      </c>
      <c r="M38" s="1238">
        <f>L38+K38+J38+I38+H38+G38-E38</f>
        <v>0</v>
      </c>
    </row>
    <row r="39" spans="1:13" s="27" customFormat="1" ht="15" customHeight="1" x14ac:dyDescent="0.25">
      <c r="A39" s="8"/>
      <c r="B39" s="19"/>
      <c r="C39" s="43"/>
      <c r="D39" s="32"/>
      <c r="E39" s="33"/>
      <c r="F39" s="8"/>
      <c r="G39" s="1067">
        <v>0.9</v>
      </c>
      <c r="H39" s="1067">
        <v>0.1</v>
      </c>
      <c r="I39" s="1067">
        <v>0</v>
      </c>
      <c r="J39" s="1067">
        <v>0</v>
      </c>
      <c r="K39" s="1067">
        <v>0</v>
      </c>
      <c r="L39" s="1068">
        <v>0</v>
      </c>
    </row>
    <row r="40" spans="1:13" s="27" customFormat="1" ht="15" customHeight="1" x14ac:dyDescent="0.25">
      <c r="A40" s="8"/>
      <c r="B40" s="19" t="s">
        <v>148</v>
      </c>
      <c r="C40" s="43" t="s">
        <v>103</v>
      </c>
      <c r="D40" s="32">
        <f>E40/E$47</f>
        <v>3.6281690494902451E-2</v>
      </c>
      <c r="E40" s="33">
        <f>'Orçamento-Projeto NFINANC'!O19</f>
        <v>228733.61000000002</v>
      </c>
      <c r="F40" s="8"/>
      <c r="G40" s="33">
        <f>G41*$E$40</f>
        <v>57183.402500000004</v>
      </c>
      <c r="H40" s="33">
        <f t="shared" ref="H40:L40" si="14">H41*$E$40</f>
        <v>45746.722000000009</v>
      </c>
      <c r="I40" s="33">
        <f t="shared" si="14"/>
        <v>45746.722000000009</v>
      </c>
      <c r="J40" s="33">
        <f t="shared" si="14"/>
        <v>45746.722000000009</v>
      </c>
      <c r="K40" s="33">
        <f t="shared" si="14"/>
        <v>22873.361000000004</v>
      </c>
      <c r="L40" s="1066">
        <f t="shared" si="14"/>
        <v>11436.680500000002</v>
      </c>
      <c r="M40" s="1238">
        <f>L40+K40+J40+I40+H40+G40-E40</f>
        <v>0</v>
      </c>
    </row>
    <row r="41" spans="1:13" s="27" customFormat="1" ht="15" customHeight="1" x14ac:dyDescent="0.25">
      <c r="A41" s="8"/>
      <c r="B41" s="19"/>
      <c r="C41" s="43"/>
      <c r="D41" s="32"/>
      <c r="E41" s="33"/>
      <c r="F41" s="8"/>
      <c r="G41" s="1093">
        <f>0.25</f>
        <v>0.25</v>
      </c>
      <c r="H41" s="1067">
        <v>0.2</v>
      </c>
      <c r="I41" s="1067">
        <f>0.2</f>
        <v>0.2</v>
      </c>
      <c r="J41" s="1067">
        <v>0.2</v>
      </c>
      <c r="K41" s="1067">
        <v>0.1</v>
      </c>
      <c r="L41" s="1068">
        <v>0.05</v>
      </c>
    </row>
    <row r="42" spans="1:13" s="27" customFormat="1" ht="15" customHeight="1" x14ac:dyDescent="0.25">
      <c r="A42" s="8"/>
      <c r="B42" s="19" t="s">
        <v>15</v>
      </c>
      <c r="C42" s="43" t="s">
        <v>104</v>
      </c>
      <c r="D42" s="32">
        <f>E42/E$47</f>
        <v>5.5786357921211192E-2</v>
      </c>
      <c r="E42" s="33">
        <f>'Orçamento-Projeto NFINANC'!O65</f>
        <v>351698.47</v>
      </c>
      <c r="F42" s="8"/>
      <c r="G42" s="33">
        <f>G43*$E$42</f>
        <v>35169.847000000002</v>
      </c>
      <c r="H42" s="33">
        <f t="shared" ref="H42:L42" si="15">H43*$E$42</f>
        <v>105509.54099999998</v>
      </c>
      <c r="I42" s="33">
        <f t="shared" si="15"/>
        <v>140679.38800000001</v>
      </c>
      <c r="J42" s="33">
        <f t="shared" si="15"/>
        <v>70339.694000000003</v>
      </c>
      <c r="K42" s="33">
        <f t="shared" si="15"/>
        <v>0</v>
      </c>
      <c r="L42" s="1066">
        <f t="shared" si="15"/>
        <v>0</v>
      </c>
      <c r="M42" s="1238">
        <f>L42+K42+J42+I42+H42+G42-E42</f>
        <v>0</v>
      </c>
    </row>
    <row r="43" spans="1:13" s="27" customFormat="1" ht="15" customHeight="1" x14ac:dyDescent="0.25">
      <c r="A43" s="8"/>
      <c r="B43" s="19"/>
      <c r="C43" s="43"/>
      <c r="D43" s="32"/>
      <c r="E43" s="33"/>
      <c r="F43" s="8"/>
      <c r="G43" s="1067">
        <v>0.1</v>
      </c>
      <c r="H43" s="1067">
        <v>0.3</v>
      </c>
      <c r="I43" s="1067">
        <v>0.4</v>
      </c>
      <c r="J43" s="1067">
        <v>0.2</v>
      </c>
      <c r="K43" s="1067">
        <v>0</v>
      </c>
      <c r="L43" s="1068">
        <v>0</v>
      </c>
    </row>
    <row r="44" spans="1:13" s="27" customFormat="1" ht="15" customHeight="1" x14ac:dyDescent="0.25">
      <c r="A44" s="8"/>
      <c r="B44" s="19">
        <v>5</v>
      </c>
      <c r="C44" s="43" t="s">
        <v>1894</v>
      </c>
      <c r="D44" s="32">
        <f>E44/E$47</f>
        <v>2.16996710923862E-3</v>
      </c>
      <c r="E44" s="33">
        <f>'Orçamento-Projeto NFINANC'!O81</f>
        <v>13680.3</v>
      </c>
      <c r="F44" s="8"/>
      <c r="G44" s="33">
        <f>G45*$E$44</f>
        <v>8208.1799999999985</v>
      </c>
      <c r="H44" s="33">
        <f t="shared" ref="H44:L44" si="16">H45*$E$44</f>
        <v>5472.12</v>
      </c>
      <c r="I44" s="33">
        <f t="shared" si="16"/>
        <v>0</v>
      </c>
      <c r="J44" s="33">
        <f t="shared" si="16"/>
        <v>0</v>
      </c>
      <c r="K44" s="33">
        <f t="shared" si="16"/>
        <v>0</v>
      </c>
      <c r="L44" s="1066">
        <f t="shared" si="16"/>
        <v>0</v>
      </c>
      <c r="M44" s="1238">
        <f>L44+K44+J44+I44+H44+G44-E44</f>
        <v>0</v>
      </c>
    </row>
    <row r="45" spans="1:13" s="27" customFormat="1" ht="15" customHeight="1" x14ac:dyDescent="0.25">
      <c r="A45" s="8"/>
      <c r="B45" s="58"/>
      <c r="C45" s="59"/>
      <c r="D45" s="60"/>
      <c r="E45" s="61"/>
      <c r="F45" s="8"/>
      <c r="G45" s="1069">
        <v>0.6</v>
      </c>
      <c r="H45" s="1069">
        <v>0.4</v>
      </c>
      <c r="I45" s="1069">
        <v>0</v>
      </c>
      <c r="J45" s="1069">
        <v>0</v>
      </c>
      <c r="K45" s="1069">
        <v>0</v>
      </c>
      <c r="L45" s="1070">
        <v>0</v>
      </c>
    </row>
    <row r="46" spans="1:13" s="27" customFormat="1" ht="7.5" customHeight="1" thickBot="1" x14ac:dyDescent="0.3">
      <c r="A46" s="8"/>
      <c r="B46" s="21"/>
      <c r="C46" s="22"/>
      <c r="D46" s="34"/>
      <c r="E46" s="34"/>
      <c r="F46" s="8"/>
      <c r="G46" s="23"/>
    </row>
    <row r="47" spans="1:13" ht="18.75" customHeight="1" x14ac:dyDescent="0.25">
      <c r="B47" s="36" t="s">
        <v>1618</v>
      </c>
      <c r="C47" s="37" t="s">
        <v>17</v>
      </c>
      <c r="D47" s="38">
        <f>D37+D14</f>
        <v>1.0000000000000002</v>
      </c>
      <c r="E47" s="39">
        <f>ROUNDUP(E37+E14,2)</f>
        <v>6304381.2699999996</v>
      </c>
      <c r="G47" s="39">
        <f t="shared" ref="G47:L47" si="17">G44+G42+G40+G38+G35+G33+G31+G29+G27+G25+G23+G21+G19+G17+G15</f>
        <v>1079791.1851999999</v>
      </c>
      <c r="H47" s="39">
        <f t="shared" si="17"/>
        <v>1316585.0128549999</v>
      </c>
      <c r="I47" s="39">
        <f t="shared" si="17"/>
        <v>1547207.5390000001</v>
      </c>
      <c r="J47" s="39">
        <f t="shared" si="17"/>
        <v>1040897.8452000001</v>
      </c>
      <c r="K47" s="39">
        <f t="shared" si="17"/>
        <v>718225.77359999996</v>
      </c>
      <c r="L47" s="39">
        <f t="shared" si="17"/>
        <v>601673.91414500005</v>
      </c>
      <c r="M47" s="1238">
        <f>L47+K47+J47+I47+H47+G47-E47</f>
        <v>0</v>
      </c>
    </row>
    <row r="48" spans="1:13" ht="26.25" customHeight="1" x14ac:dyDescent="0.25">
      <c r="C48" s="1239"/>
      <c r="D48" s="1240"/>
      <c r="G48" s="1241">
        <f>G47/$E$47</f>
        <v>0.17127631387687312</v>
      </c>
      <c r="H48" s="1241">
        <f>H47/$E$47</f>
        <v>0.20883651487261651</v>
      </c>
      <c r="I48" s="1241">
        <f>I47/$E$47</f>
        <v>0.24541782495968875</v>
      </c>
      <c r="J48" s="1241">
        <f>J47/$E$47</f>
        <v>0.16510705819034327</v>
      </c>
      <c r="K48" s="1241">
        <f>K47/$E$47</f>
        <v>0.1139248631769379</v>
      </c>
      <c r="L48" s="1241">
        <f>L47/$E$47</f>
        <v>9.5437424923540529E-2</v>
      </c>
    </row>
    <row r="49" spans="2:5" s="1061" customFormat="1" ht="3" customHeight="1" x14ac:dyDescent="0.25">
      <c r="B49" s="1103"/>
      <c r="C49" s="1103"/>
      <c r="D49" s="1103"/>
      <c r="E49" s="1104"/>
    </row>
    <row r="50" spans="2:5" ht="33" customHeight="1" x14ac:dyDescent="0.25">
      <c r="C50" s="1108" t="s">
        <v>1948</v>
      </c>
      <c r="D50" s="1109"/>
    </row>
  </sheetData>
  <mergeCells count="12">
    <mergeCell ref="H11:H12"/>
    <mergeCell ref="I11:I12"/>
    <mergeCell ref="J11:J12"/>
    <mergeCell ref="K11:K12"/>
    <mergeCell ref="L11:L12"/>
    <mergeCell ref="C50:D50"/>
    <mergeCell ref="B11:B12"/>
    <mergeCell ref="C11:C12"/>
    <mergeCell ref="D11:D12"/>
    <mergeCell ref="E11:E12"/>
    <mergeCell ref="G11:G12"/>
    <mergeCell ref="B2:L2"/>
  </mergeCells>
  <pageMargins left="0.51181102362204722" right="0.51181102362204722" top="0.78740157480314965" bottom="0.78740157480314965" header="0.31496062992125984" footer="0.31496062992125984"/>
  <pageSetup paperSize="256" scale="9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2"/>
  <sheetViews>
    <sheetView view="pageBreakPreview" topLeftCell="A10" zoomScaleNormal="100" zoomScaleSheetLayoutView="100" workbookViewId="0">
      <selection activeCell="F23" sqref="F23"/>
    </sheetView>
  </sheetViews>
  <sheetFormatPr defaultRowHeight="15" x14ac:dyDescent="0.25"/>
  <cols>
    <col min="2" max="2" width="36.42578125" customWidth="1"/>
    <col min="4" max="4" width="12" customWidth="1"/>
    <col min="5" max="5" width="14" customWidth="1"/>
    <col min="6" max="6" width="9.28515625" bestFit="1" customWidth="1"/>
    <col min="7" max="7" width="10.42578125" bestFit="1" customWidth="1"/>
    <col min="8" max="8" width="12.85546875" bestFit="1" customWidth="1"/>
    <col min="9" max="9" width="13.140625" bestFit="1" customWidth="1"/>
    <col min="10" max="10" width="9.28515625" bestFit="1" customWidth="1"/>
    <col min="11" max="11" width="10.7109375" bestFit="1" customWidth="1"/>
  </cols>
  <sheetData>
    <row r="1" spans="2:9" x14ac:dyDescent="0.25">
      <c r="B1" s="70"/>
    </row>
    <row r="2" spans="2:9" x14ac:dyDescent="0.25">
      <c r="B2" s="71"/>
    </row>
    <row r="3" spans="2:9" x14ac:dyDescent="0.25">
      <c r="B3" s="72"/>
    </row>
    <row r="4" spans="2:9" x14ac:dyDescent="0.25">
      <c r="B4" s="73" t="s">
        <v>294</v>
      </c>
      <c r="C4" s="74" t="s">
        <v>111</v>
      </c>
      <c r="D4" s="74" t="s">
        <v>10</v>
      </c>
      <c r="E4" s="74" t="s">
        <v>295</v>
      </c>
      <c r="F4" s="74" t="s">
        <v>296</v>
      </c>
      <c r="G4" s="74" t="s">
        <v>297</v>
      </c>
      <c r="H4" s="74" t="s">
        <v>298</v>
      </c>
      <c r="I4" s="65" t="s">
        <v>299</v>
      </c>
    </row>
    <row r="5" spans="2:9" x14ac:dyDescent="0.25">
      <c r="B5" s="75" t="s">
        <v>300</v>
      </c>
      <c r="C5" s="64">
        <v>321810</v>
      </c>
      <c r="D5" s="64">
        <v>1</v>
      </c>
      <c r="E5" s="64">
        <v>0.1</v>
      </c>
      <c r="F5" s="64">
        <v>0.9</v>
      </c>
      <c r="G5" s="64">
        <v>154.05000000000001</v>
      </c>
      <c r="H5" s="64">
        <v>47.36</v>
      </c>
      <c r="I5" s="64">
        <v>58.02</v>
      </c>
    </row>
    <row r="6" spans="2:9" x14ac:dyDescent="0.25">
      <c r="B6" s="75" t="s">
        <v>301</v>
      </c>
      <c r="C6" s="64">
        <v>322520</v>
      </c>
      <c r="D6" s="64">
        <v>1</v>
      </c>
      <c r="E6" s="64">
        <v>0.2</v>
      </c>
      <c r="F6" s="64">
        <v>0.8</v>
      </c>
      <c r="G6" s="64">
        <v>75.17</v>
      </c>
      <c r="H6" s="64">
        <v>35.76</v>
      </c>
      <c r="I6" s="64">
        <v>43.63</v>
      </c>
    </row>
    <row r="7" spans="2:9" x14ac:dyDescent="0.25">
      <c r="B7" s="75" t="s">
        <v>302</v>
      </c>
      <c r="C7" s="64">
        <v>371000</v>
      </c>
      <c r="D7" s="64">
        <v>1</v>
      </c>
      <c r="E7" s="64">
        <v>0.2</v>
      </c>
      <c r="F7" s="64">
        <v>0.8</v>
      </c>
      <c r="G7" s="64">
        <v>33.53</v>
      </c>
      <c r="H7" s="64">
        <v>23.08</v>
      </c>
      <c r="I7" s="64">
        <v>25.16</v>
      </c>
    </row>
    <row r="8" spans="2:9" x14ac:dyDescent="0.25">
      <c r="B8" s="75" t="s">
        <v>303</v>
      </c>
      <c r="C8" s="64">
        <v>337050</v>
      </c>
      <c r="D8" s="64">
        <v>1</v>
      </c>
      <c r="E8" s="64">
        <v>0.24</v>
      </c>
      <c r="F8" s="64">
        <v>0.76</v>
      </c>
      <c r="G8" s="64">
        <v>3.05</v>
      </c>
      <c r="H8" s="64">
        <v>0.26</v>
      </c>
      <c r="I8" s="64">
        <v>0.92</v>
      </c>
    </row>
    <row r="9" spans="2:9" x14ac:dyDescent="0.25">
      <c r="B9" s="76"/>
      <c r="C9" s="77"/>
      <c r="D9" s="77"/>
      <c r="E9" s="77"/>
      <c r="F9" s="77"/>
      <c r="G9" s="1176" t="s">
        <v>113</v>
      </c>
      <c r="H9" s="1176"/>
      <c r="I9" s="64">
        <f>SUM(I5:I8)</f>
        <v>127.73</v>
      </c>
    </row>
    <row r="11" spans="2:9" x14ac:dyDescent="0.25">
      <c r="B11" s="70" t="s">
        <v>304</v>
      </c>
      <c r="C11" s="66" t="s">
        <v>111</v>
      </c>
      <c r="D11" s="66" t="s">
        <v>305</v>
      </c>
      <c r="E11" s="66" t="s">
        <v>306</v>
      </c>
      <c r="F11" s="66" t="s">
        <v>307</v>
      </c>
      <c r="G11" s="66" t="s">
        <v>308</v>
      </c>
      <c r="H11" s="66" t="s">
        <v>309</v>
      </c>
    </row>
    <row r="12" spans="2:9" x14ac:dyDescent="0.25">
      <c r="B12" s="70" t="s">
        <v>310</v>
      </c>
      <c r="C12" s="70">
        <v>200020</v>
      </c>
      <c r="D12" s="70">
        <v>2.25</v>
      </c>
      <c r="E12" s="64">
        <v>141.66999999999999</v>
      </c>
      <c r="F12" s="70">
        <v>21.75</v>
      </c>
      <c r="G12" s="64">
        <v>1</v>
      </c>
      <c r="H12" s="64">
        <v>21.75</v>
      </c>
    </row>
    <row r="13" spans="2:9" x14ac:dyDescent="0.25">
      <c r="B13" s="64" t="s">
        <v>311</v>
      </c>
      <c r="C13" s="64">
        <v>210060</v>
      </c>
      <c r="D13" s="64">
        <v>6</v>
      </c>
      <c r="E13" s="64">
        <v>141.66999999999999</v>
      </c>
      <c r="F13" s="64">
        <v>58</v>
      </c>
      <c r="G13" s="64">
        <v>0.5</v>
      </c>
      <c r="H13" s="64">
        <v>29</v>
      </c>
    </row>
    <row r="14" spans="2:9" x14ac:dyDescent="0.25">
      <c r="B14" s="70" t="s">
        <v>312</v>
      </c>
      <c r="C14" s="64">
        <v>200130</v>
      </c>
      <c r="D14" s="64">
        <v>2.2000000000000002</v>
      </c>
      <c r="E14" s="64">
        <v>141.66999999999999</v>
      </c>
      <c r="F14" s="64">
        <v>21.26</v>
      </c>
      <c r="G14" s="64">
        <v>5</v>
      </c>
      <c r="H14" s="64">
        <v>106.3</v>
      </c>
    </row>
    <row r="15" spans="2:9" x14ac:dyDescent="0.25">
      <c r="B15" s="67"/>
      <c r="C15" s="77"/>
      <c r="D15" s="77"/>
      <c r="E15" s="77"/>
      <c r="F15" s="1176" t="s">
        <v>113</v>
      </c>
      <c r="G15" s="1176"/>
      <c r="H15" s="64">
        <f>SUM(H12:H14)</f>
        <v>157.05000000000001</v>
      </c>
    </row>
    <row r="17" spans="2:11" x14ac:dyDescent="0.25">
      <c r="B17" s="69" t="s">
        <v>313</v>
      </c>
      <c r="C17" s="64" t="s">
        <v>111</v>
      </c>
      <c r="D17" s="64" t="s">
        <v>20</v>
      </c>
      <c r="E17" s="64" t="s">
        <v>314</v>
      </c>
      <c r="F17" s="64" t="s">
        <v>315</v>
      </c>
      <c r="G17" s="64" t="s">
        <v>316</v>
      </c>
      <c r="H17" s="64" t="s">
        <v>317</v>
      </c>
    </row>
    <row r="18" spans="2:11" x14ac:dyDescent="0.25">
      <c r="B18" s="70" t="s">
        <v>318</v>
      </c>
      <c r="C18" s="64">
        <v>29990</v>
      </c>
      <c r="D18" s="64">
        <v>0.05</v>
      </c>
      <c r="E18" s="64" t="s">
        <v>319</v>
      </c>
      <c r="F18" s="64"/>
      <c r="G18" s="64"/>
      <c r="H18" s="78">
        <f>H14*D18</f>
        <v>5.3150000000000004</v>
      </c>
    </row>
    <row r="19" spans="2:11" x14ac:dyDescent="0.25">
      <c r="B19" s="67"/>
      <c r="C19" s="77"/>
      <c r="D19" s="77"/>
      <c r="E19" s="77"/>
      <c r="F19" s="1176" t="s">
        <v>320</v>
      </c>
      <c r="G19" s="1176"/>
      <c r="H19" s="78">
        <f>H18</f>
        <v>5.3150000000000004</v>
      </c>
    </row>
    <row r="21" spans="2:11" x14ac:dyDescent="0.25">
      <c r="B21" s="1160" t="s">
        <v>321</v>
      </c>
      <c r="C21" s="1160"/>
      <c r="D21" s="1160"/>
      <c r="E21" s="1160"/>
      <c r="F21" s="1160"/>
      <c r="G21" s="1161">
        <f>SUM(I9,H15,H19)</f>
        <v>290.09500000000003</v>
      </c>
      <c r="H21" s="1162"/>
    </row>
    <row r="22" spans="2:11" x14ac:dyDescent="0.25">
      <c r="B22" s="1163" t="s">
        <v>322</v>
      </c>
      <c r="C22" s="1164"/>
      <c r="D22" s="1164"/>
      <c r="E22" s="1164"/>
      <c r="F22" s="1165"/>
      <c r="G22" s="1162">
        <v>8</v>
      </c>
      <c r="H22" s="1162"/>
    </row>
    <row r="23" spans="2:11" x14ac:dyDescent="0.25">
      <c r="B23" s="1163" t="s">
        <v>323</v>
      </c>
      <c r="C23" s="1164"/>
      <c r="D23" s="1164"/>
      <c r="E23" s="1164"/>
      <c r="F23" s="1165"/>
      <c r="G23" s="1161">
        <f>G21/G22</f>
        <v>36.261875000000003</v>
      </c>
      <c r="H23" s="1161"/>
    </row>
    <row r="24" spans="2:11" x14ac:dyDescent="0.25">
      <c r="B24" s="79"/>
      <c r="C24" s="79"/>
      <c r="D24" s="79"/>
      <c r="E24" s="79"/>
      <c r="F24" s="79"/>
      <c r="G24" s="80"/>
      <c r="H24" s="80"/>
    </row>
    <row r="25" spans="2:11" x14ac:dyDescent="0.25">
      <c r="B25" s="66" t="s">
        <v>324</v>
      </c>
      <c r="C25" s="64" t="s">
        <v>111</v>
      </c>
      <c r="D25" s="64" t="s">
        <v>325</v>
      </c>
      <c r="E25" s="64" t="s">
        <v>326</v>
      </c>
      <c r="F25" s="64" t="s">
        <v>327</v>
      </c>
      <c r="G25" s="78" t="s">
        <v>328</v>
      </c>
      <c r="H25" s="78"/>
      <c r="I25" s="65" t="s">
        <v>317</v>
      </c>
      <c r="J25" s="65" t="s">
        <v>308</v>
      </c>
      <c r="K25" s="65" t="s">
        <v>329</v>
      </c>
    </row>
    <row r="26" spans="2:11" x14ac:dyDescent="0.25">
      <c r="B26" s="66" t="s">
        <v>330</v>
      </c>
      <c r="C26" s="81">
        <v>10150</v>
      </c>
      <c r="D26" s="81" t="s">
        <v>59</v>
      </c>
      <c r="E26" s="81"/>
      <c r="F26" s="81"/>
      <c r="G26" s="68"/>
      <c r="H26" s="68"/>
      <c r="I26" s="70"/>
      <c r="J26" s="70"/>
      <c r="K26" s="70"/>
    </row>
    <row r="27" spans="2:11" x14ac:dyDescent="0.25">
      <c r="B27" s="79"/>
      <c r="C27" s="79"/>
      <c r="D27" s="79"/>
      <c r="E27" s="79"/>
      <c r="F27" s="79" t="s">
        <v>331</v>
      </c>
      <c r="G27" s="80"/>
      <c r="H27" s="80"/>
    </row>
    <row r="30" spans="2:11" x14ac:dyDescent="0.25">
      <c r="D30" s="1166" t="s">
        <v>332</v>
      </c>
      <c r="E30" s="1167"/>
      <c r="F30" s="1168"/>
      <c r="G30" s="1169">
        <f>G23</f>
        <v>36.261875000000003</v>
      </c>
      <c r="H30" s="1170"/>
    </row>
    <row r="31" spans="2:11" x14ac:dyDescent="0.25">
      <c r="D31" s="1163" t="s">
        <v>292</v>
      </c>
      <c r="E31" s="1164"/>
      <c r="F31" s="82">
        <v>0.3</v>
      </c>
      <c r="G31" s="1169">
        <f>G30*F31</f>
        <v>10.878562500000001</v>
      </c>
      <c r="H31" s="1171"/>
    </row>
    <row r="32" spans="2:11" x14ac:dyDescent="0.25">
      <c r="D32" s="1163" t="s">
        <v>333</v>
      </c>
      <c r="E32" s="1164"/>
      <c r="F32" s="1165"/>
      <c r="G32" s="1169">
        <f>(G30*F31)+G30</f>
        <v>47.140437500000004</v>
      </c>
      <c r="H32" s="1171"/>
    </row>
  </sheetData>
  <mergeCells count="15">
    <mergeCell ref="D32:F32"/>
    <mergeCell ref="G32:H32"/>
    <mergeCell ref="B23:F23"/>
    <mergeCell ref="G23:H23"/>
    <mergeCell ref="D30:F30"/>
    <mergeCell ref="G30:H30"/>
    <mergeCell ref="D31:E31"/>
    <mergeCell ref="G31:H31"/>
    <mergeCell ref="B22:F22"/>
    <mergeCell ref="G22:H22"/>
    <mergeCell ref="G9:H9"/>
    <mergeCell ref="F15:G15"/>
    <mergeCell ref="F19:G19"/>
    <mergeCell ref="B21:F21"/>
    <mergeCell ref="G21:H21"/>
  </mergeCells>
  <pageMargins left="0.511811024" right="0.511811024" top="0.78740157499999996" bottom="0.78740157499999996" header="0.31496062000000002" footer="0.31496062000000002"/>
  <pageSetup paperSize="8" scale="9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"/>
  <sheetViews>
    <sheetView view="pageBreakPreview" zoomScaleNormal="100" zoomScaleSheetLayoutView="100" workbookViewId="0">
      <selection activeCell="F23" sqref="F23"/>
    </sheetView>
  </sheetViews>
  <sheetFormatPr defaultRowHeight="15" x14ac:dyDescent="0.25"/>
  <cols>
    <col min="2" max="2" width="36.42578125" customWidth="1"/>
    <col min="4" max="4" width="12" customWidth="1"/>
    <col min="5" max="5" width="14" customWidth="1"/>
    <col min="8" max="8" width="12.85546875" bestFit="1" customWidth="1"/>
  </cols>
  <sheetData>
    <row r="1" spans="2:8" x14ac:dyDescent="0.25">
      <c r="B1" s="70" t="s">
        <v>334</v>
      </c>
    </row>
    <row r="2" spans="2:8" x14ac:dyDescent="0.25">
      <c r="B2" s="71">
        <v>600000</v>
      </c>
    </row>
    <row r="4" spans="2:8" x14ac:dyDescent="0.25">
      <c r="B4" s="70" t="s">
        <v>304</v>
      </c>
      <c r="C4" s="66" t="s">
        <v>111</v>
      </c>
      <c r="D4" s="66" t="s">
        <v>305</v>
      </c>
      <c r="E4" s="66" t="s">
        <v>306</v>
      </c>
      <c r="F4" s="66" t="s">
        <v>307</v>
      </c>
      <c r="G4" s="66" t="s">
        <v>308</v>
      </c>
      <c r="H4" s="66" t="s">
        <v>309</v>
      </c>
    </row>
    <row r="5" spans="2:8" x14ac:dyDescent="0.25">
      <c r="B5" s="70" t="s">
        <v>312</v>
      </c>
      <c r="C5" s="64">
        <v>200130</v>
      </c>
      <c r="D5" s="64">
        <v>2.2000000000000002</v>
      </c>
      <c r="E5" s="64">
        <v>141.66999999999999</v>
      </c>
      <c r="F5" s="64">
        <v>21.26</v>
      </c>
      <c r="G5" s="64">
        <v>1.5</v>
      </c>
      <c r="H5" s="64">
        <f>G5*F5</f>
        <v>31.89</v>
      </c>
    </row>
    <row r="7" spans="2:8" x14ac:dyDescent="0.25">
      <c r="B7" s="69" t="s">
        <v>313</v>
      </c>
      <c r="C7" s="64" t="s">
        <v>111</v>
      </c>
      <c r="D7" s="64" t="s">
        <v>20</v>
      </c>
      <c r="E7" s="64" t="s">
        <v>314</v>
      </c>
      <c r="F7" s="64" t="s">
        <v>315</v>
      </c>
      <c r="G7" s="64" t="s">
        <v>316</v>
      </c>
      <c r="H7" s="64" t="s">
        <v>317</v>
      </c>
    </row>
    <row r="8" spans="2:8" x14ac:dyDescent="0.25">
      <c r="B8" s="70" t="s">
        <v>318</v>
      </c>
      <c r="C8" s="64">
        <v>29990</v>
      </c>
      <c r="D8" s="64">
        <v>0.05</v>
      </c>
      <c r="E8" s="64" t="s">
        <v>319</v>
      </c>
      <c r="F8" s="64"/>
      <c r="G8" s="64"/>
      <c r="H8" s="78">
        <f>H5*D8</f>
        <v>1.5945</v>
      </c>
    </row>
    <row r="10" spans="2:8" x14ac:dyDescent="0.25">
      <c r="B10" s="1160" t="s">
        <v>321</v>
      </c>
      <c r="C10" s="1160"/>
      <c r="D10" s="1160"/>
      <c r="E10" s="1160"/>
      <c r="F10" s="1160"/>
      <c r="G10" s="1161">
        <f>SUM(H8,H5)</f>
        <v>33.484499999999997</v>
      </c>
      <c r="H10" s="1162"/>
    </row>
    <row r="11" spans="2:8" x14ac:dyDescent="0.25">
      <c r="B11" s="1163" t="s">
        <v>322</v>
      </c>
      <c r="C11" s="1164"/>
      <c r="D11" s="1164"/>
      <c r="E11" s="1164"/>
      <c r="F11" s="1165"/>
      <c r="G11" s="1162">
        <v>1</v>
      </c>
      <c r="H11" s="1162"/>
    </row>
    <row r="12" spans="2:8" x14ac:dyDescent="0.25">
      <c r="B12" s="1163" t="s">
        <v>323</v>
      </c>
      <c r="C12" s="1164"/>
      <c r="D12" s="1164"/>
      <c r="E12" s="1164"/>
      <c r="F12" s="1165"/>
      <c r="G12" s="1161">
        <f>G10/G11</f>
        <v>33.484499999999997</v>
      </c>
      <c r="H12" s="1161"/>
    </row>
    <row r="14" spans="2:8" x14ac:dyDescent="0.25">
      <c r="D14" s="1166" t="s">
        <v>332</v>
      </c>
      <c r="E14" s="1167"/>
      <c r="F14" s="1168"/>
      <c r="G14" s="1169">
        <f>G12</f>
        <v>33.484499999999997</v>
      </c>
      <c r="H14" s="1170"/>
    </row>
    <row r="15" spans="2:8" x14ac:dyDescent="0.25">
      <c r="D15" s="1163" t="s">
        <v>292</v>
      </c>
      <c r="E15" s="1164"/>
      <c r="F15" s="82">
        <v>0.3</v>
      </c>
      <c r="G15" s="1169">
        <f>G14*F15</f>
        <v>10.045349999999999</v>
      </c>
      <c r="H15" s="1171"/>
    </row>
    <row r="16" spans="2:8" x14ac:dyDescent="0.25">
      <c r="D16" s="1163" t="s">
        <v>333</v>
      </c>
      <c r="E16" s="1164"/>
      <c r="F16" s="1165"/>
      <c r="G16" s="1169">
        <f>(G14*F15)+G14</f>
        <v>43.529849999999996</v>
      </c>
      <c r="H16" s="1171"/>
    </row>
  </sheetData>
  <mergeCells count="12">
    <mergeCell ref="D14:F14"/>
    <mergeCell ref="G14:H14"/>
    <mergeCell ref="D15:E15"/>
    <mergeCell ref="G15:H15"/>
    <mergeCell ref="D16:F16"/>
    <mergeCell ref="G16:H16"/>
    <mergeCell ref="B10:F10"/>
    <mergeCell ref="G10:H10"/>
    <mergeCell ref="B11:F11"/>
    <mergeCell ref="G11:H11"/>
    <mergeCell ref="B12:F12"/>
    <mergeCell ref="G12:H12"/>
  </mergeCells>
  <pageMargins left="0.511811024" right="0.511811024" top="0.78740157499999996" bottom="0.78740157499999996" header="0.31496062000000002" footer="0.31496062000000002"/>
  <pageSetup paperSize="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24"/>
  <sheetViews>
    <sheetView topLeftCell="A7" workbookViewId="0">
      <selection activeCell="O47" sqref="O47"/>
    </sheetView>
  </sheetViews>
  <sheetFormatPr defaultRowHeight="15" x14ac:dyDescent="0.25"/>
  <cols>
    <col min="1" max="1" width="8.7109375" customWidth="1"/>
    <col min="2" max="2" width="44.42578125" customWidth="1"/>
    <col min="3" max="3" width="3" customWidth="1"/>
    <col min="4" max="4" width="4.7109375" customWidth="1"/>
    <col min="5" max="5" width="5" customWidth="1"/>
    <col min="6" max="6" width="6.42578125" customWidth="1"/>
    <col min="7" max="7" width="12.5703125" customWidth="1"/>
    <col min="8" max="8" width="5" customWidth="1"/>
    <col min="9" max="9" width="9" customWidth="1"/>
    <col min="10" max="13" width="9.7109375" customWidth="1"/>
    <col min="14" max="14" width="5.85546875" customWidth="1"/>
    <col min="15" max="15" width="9.7109375" customWidth="1"/>
    <col min="16" max="16" width="8.7109375" customWidth="1"/>
  </cols>
  <sheetData>
    <row r="2" spans="1:16" x14ac:dyDescent="0.25">
      <c r="A2" s="123" t="s">
        <v>1360</v>
      </c>
      <c r="B2" s="123"/>
      <c r="C2" s="123" t="s">
        <v>1361</v>
      </c>
      <c r="D2" s="123"/>
      <c r="E2" s="123"/>
    </row>
    <row r="3" spans="1:16" x14ac:dyDescent="0.25">
      <c r="A3" s="123" t="s">
        <v>1362</v>
      </c>
      <c r="B3" s="123" t="s">
        <v>1363</v>
      </c>
      <c r="C3" s="123" t="s">
        <v>1364</v>
      </c>
      <c r="D3" s="123"/>
      <c r="E3" s="123"/>
    </row>
    <row r="4" spans="1:16" x14ac:dyDescent="0.25">
      <c r="A4" s="123" t="s">
        <v>1365</v>
      </c>
      <c r="B4" s="123" t="s">
        <v>1366</v>
      </c>
      <c r="C4" s="123"/>
      <c r="D4" s="123"/>
      <c r="E4" s="123"/>
    </row>
    <row r="9" spans="1:16" ht="24" x14ac:dyDescent="0.25">
      <c r="A9" s="165" t="s">
        <v>390</v>
      </c>
      <c r="B9" s="165" t="s">
        <v>1367</v>
      </c>
      <c r="C9" s="166" t="s">
        <v>1368</v>
      </c>
      <c r="D9" s="170" t="s">
        <v>1369</v>
      </c>
      <c r="E9" s="170" t="s">
        <v>1370</v>
      </c>
      <c r="F9" s="170" t="s">
        <v>1371</v>
      </c>
      <c r="G9" s="170" t="s">
        <v>1372</v>
      </c>
      <c r="H9" s="170" t="s">
        <v>1373</v>
      </c>
      <c r="I9" s="165" t="s">
        <v>1374</v>
      </c>
      <c r="J9" s="170" t="s">
        <v>1375</v>
      </c>
      <c r="K9" s="170" t="s">
        <v>1376</v>
      </c>
      <c r="L9" s="170" t="s">
        <v>1377</v>
      </c>
      <c r="M9" s="170" t="s">
        <v>1378</v>
      </c>
      <c r="N9" s="170" t="s">
        <v>1379</v>
      </c>
      <c r="O9" s="170" t="s">
        <v>1380</v>
      </c>
      <c r="P9" s="170" t="s">
        <v>1381</v>
      </c>
    </row>
    <row r="10" spans="1:16" x14ac:dyDescent="0.25">
      <c r="A10" s="167">
        <v>303280</v>
      </c>
      <c r="B10" s="168" t="s">
        <v>1382</v>
      </c>
      <c r="C10" s="169" t="s">
        <v>1383</v>
      </c>
      <c r="D10" s="179">
        <v>0</v>
      </c>
      <c r="E10" s="179">
        <v>8</v>
      </c>
      <c r="F10" s="179">
        <v>1000</v>
      </c>
      <c r="G10" s="172">
        <v>12000</v>
      </c>
      <c r="H10" s="171">
        <v>0.5</v>
      </c>
      <c r="I10" s="180"/>
      <c r="J10" s="171">
        <v>1.73</v>
      </c>
      <c r="K10" s="171">
        <v>0.75</v>
      </c>
      <c r="L10" s="171">
        <v>0</v>
      </c>
      <c r="M10" s="171">
        <v>0</v>
      </c>
      <c r="N10" s="171">
        <v>10</v>
      </c>
      <c r="O10" s="171">
        <v>2.48</v>
      </c>
      <c r="P10" s="171">
        <v>1.73</v>
      </c>
    </row>
    <row r="11" spans="1:16" x14ac:dyDescent="0.25">
      <c r="A11" s="167">
        <v>370070</v>
      </c>
      <c r="B11" s="168" t="s">
        <v>1384</v>
      </c>
      <c r="C11" s="169" t="s">
        <v>1383</v>
      </c>
      <c r="D11" s="179">
        <v>76</v>
      </c>
      <c r="E11" s="179">
        <v>5</v>
      </c>
      <c r="F11" s="179">
        <v>2000</v>
      </c>
      <c r="G11" s="172">
        <v>50780</v>
      </c>
      <c r="H11" s="171">
        <v>0.8</v>
      </c>
      <c r="I11" s="168" t="s">
        <v>1385</v>
      </c>
      <c r="J11" s="171">
        <v>4.82</v>
      </c>
      <c r="K11" s="171">
        <v>4.0599999999999996</v>
      </c>
      <c r="L11" s="171">
        <v>65.89</v>
      </c>
      <c r="M11" s="171">
        <v>23.57</v>
      </c>
      <c r="N11" s="171">
        <v>20</v>
      </c>
      <c r="O11" s="171">
        <v>98.34</v>
      </c>
      <c r="P11" s="171">
        <v>28.39</v>
      </c>
    </row>
    <row r="12" spans="1:16" x14ac:dyDescent="0.25">
      <c r="A12" s="167">
        <v>370080</v>
      </c>
      <c r="B12" s="168" t="s">
        <v>1386</v>
      </c>
      <c r="C12" s="169" t="s">
        <v>1383</v>
      </c>
      <c r="D12" s="179">
        <v>76</v>
      </c>
      <c r="E12" s="179">
        <v>5</v>
      </c>
      <c r="F12" s="179">
        <v>2000</v>
      </c>
      <c r="G12" s="172">
        <v>50780</v>
      </c>
      <c r="H12" s="171">
        <v>0.8</v>
      </c>
      <c r="I12" s="168" t="s">
        <v>1385</v>
      </c>
      <c r="J12" s="171">
        <v>4.82</v>
      </c>
      <c r="K12" s="171">
        <v>4.0599999999999996</v>
      </c>
      <c r="L12" s="171">
        <v>65.89</v>
      </c>
      <c r="M12" s="171">
        <v>0</v>
      </c>
      <c r="N12" s="171">
        <v>20</v>
      </c>
      <c r="O12" s="171">
        <v>74.77</v>
      </c>
      <c r="P12" s="171">
        <v>4.82</v>
      </c>
    </row>
    <row r="13" spans="1:16" x14ac:dyDescent="0.25">
      <c r="A13" s="167">
        <v>304100</v>
      </c>
      <c r="B13" s="168" t="s">
        <v>1387</v>
      </c>
      <c r="C13" s="169" t="s">
        <v>1383</v>
      </c>
      <c r="D13" s="179">
        <v>22</v>
      </c>
      <c r="E13" s="179">
        <v>8</v>
      </c>
      <c r="F13" s="179">
        <v>1500</v>
      </c>
      <c r="G13" s="172">
        <v>195000</v>
      </c>
      <c r="H13" s="171">
        <v>0.5</v>
      </c>
      <c r="I13" s="168" t="s">
        <v>1094</v>
      </c>
      <c r="J13" s="171">
        <v>18.84</v>
      </c>
      <c r="K13" s="171">
        <v>8.1199999999999992</v>
      </c>
      <c r="L13" s="171">
        <v>10.99</v>
      </c>
      <c r="M13" s="171">
        <v>25.15</v>
      </c>
      <c r="N13" s="171">
        <v>10</v>
      </c>
      <c r="O13" s="171">
        <v>63.1</v>
      </c>
      <c r="P13" s="171">
        <v>43.99</v>
      </c>
    </row>
    <row r="14" spans="1:16" x14ac:dyDescent="0.25">
      <c r="A14" s="167">
        <v>304000</v>
      </c>
      <c r="B14" s="168" t="s">
        <v>1388</v>
      </c>
      <c r="C14" s="169" t="s">
        <v>1383</v>
      </c>
      <c r="D14" s="179">
        <v>0</v>
      </c>
      <c r="E14" s="179">
        <v>8</v>
      </c>
      <c r="F14" s="179">
        <v>1500</v>
      </c>
      <c r="G14" s="172">
        <v>14860</v>
      </c>
      <c r="H14" s="171">
        <v>0.5</v>
      </c>
      <c r="I14" s="180"/>
      <c r="J14" s="171">
        <v>1.43</v>
      </c>
      <c r="K14" s="171">
        <v>0.61</v>
      </c>
      <c r="L14" s="171">
        <v>0</v>
      </c>
      <c r="M14" s="171">
        <v>25.15</v>
      </c>
      <c r="N14" s="171">
        <v>10</v>
      </c>
      <c r="O14" s="171">
        <v>27.19</v>
      </c>
      <c r="P14" s="171">
        <v>26.58</v>
      </c>
    </row>
    <row r="15" spans="1:16" x14ac:dyDescent="0.25">
      <c r="A15" s="167">
        <v>343200</v>
      </c>
      <c r="B15" s="168" t="s">
        <v>1389</v>
      </c>
      <c r="C15" s="169" t="s">
        <v>1383</v>
      </c>
      <c r="D15" s="179">
        <v>9</v>
      </c>
      <c r="E15" s="179">
        <v>5</v>
      </c>
      <c r="F15" s="179">
        <v>1250</v>
      </c>
      <c r="G15" s="172">
        <v>5273</v>
      </c>
      <c r="H15" s="171">
        <v>0.5</v>
      </c>
      <c r="I15" s="168" t="s">
        <v>1390</v>
      </c>
      <c r="J15" s="171">
        <v>0.95</v>
      </c>
      <c r="K15" s="171">
        <v>0.42</v>
      </c>
      <c r="L15" s="171">
        <v>9.7200000000000006</v>
      </c>
      <c r="M15" s="171">
        <v>0</v>
      </c>
      <c r="N15" s="171">
        <v>5</v>
      </c>
      <c r="O15" s="171">
        <v>11.09</v>
      </c>
      <c r="P15" s="171">
        <v>0.95</v>
      </c>
    </row>
    <row r="16" spans="1:16" x14ac:dyDescent="0.25">
      <c r="A16" s="167">
        <v>363200</v>
      </c>
      <c r="B16" s="168" t="s">
        <v>1391</v>
      </c>
      <c r="C16" s="169" t="s">
        <v>1383</v>
      </c>
      <c r="D16" s="179">
        <v>8</v>
      </c>
      <c r="E16" s="179">
        <v>5</v>
      </c>
      <c r="F16" s="179">
        <v>1250</v>
      </c>
      <c r="G16" s="172">
        <v>15551</v>
      </c>
      <c r="H16" s="171">
        <v>0.5</v>
      </c>
      <c r="I16" s="168" t="s">
        <v>1392</v>
      </c>
      <c r="J16" s="171">
        <v>2.8</v>
      </c>
      <c r="K16" s="171">
        <v>1.24</v>
      </c>
      <c r="L16" s="171">
        <v>0</v>
      </c>
      <c r="M16" s="171">
        <v>0</v>
      </c>
      <c r="N16" s="171">
        <v>5</v>
      </c>
      <c r="O16" s="171">
        <v>4.04</v>
      </c>
      <c r="P16" s="171">
        <v>2.8</v>
      </c>
    </row>
    <row r="17" spans="1:16" x14ac:dyDescent="0.25">
      <c r="A17" s="167">
        <v>373200</v>
      </c>
      <c r="B17" s="168" t="s">
        <v>1393</v>
      </c>
      <c r="C17" s="169" t="s">
        <v>1383</v>
      </c>
      <c r="D17" s="179">
        <v>13</v>
      </c>
      <c r="E17" s="179">
        <v>5</v>
      </c>
      <c r="F17" s="179">
        <v>1250</v>
      </c>
      <c r="G17" s="172">
        <v>22750</v>
      </c>
      <c r="H17" s="171">
        <v>0.5</v>
      </c>
      <c r="I17" s="168" t="s">
        <v>1390</v>
      </c>
      <c r="J17" s="171">
        <v>4.0999999999999996</v>
      </c>
      <c r="K17" s="171">
        <v>1.82</v>
      </c>
      <c r="L17" s="171">
        <v>14.04</v>
      </c>
      <c r="M17" s="171">
        <v>0</v>
      </c>
      <c r="N17" s="171">
        <v>5</v>
      </c>
      <c r="O17" s="171">
        <v>19.96</v>
      </c>
      <c r="P17" s="171">
        <v>4.0999999999999996</v>
      </c>
    </row>
    <row r="18" spans="1:16" x14ac:dyDescent="0.25">
      <c r="A18" s="167">
        <v>340310</v>
      </c>
      <c r="B18" s="168" t="s">
        <v>1394</v>
      </c>
      <c r="C18" s="169" t="s">
        <v>1383</v>
      </c>
      <c r="D18" s="179">
        <v>27</v>
      </c>
      <c r="E18" s="179">
        <v>4</v>
      </c>
      <c r="F18" s="179">
        <v>1500</v>
      </c>
      <c r="G18" s="172">
        <v>22813</v>
      </c>
      <c r="H18" s="171">
        <v>0.5</v>
      </c>
      <c r="I18" s="168" t="s">
        <v>1094</v>
      </c>
      <c r="J18" s="171">
        <v>4.16</v>
      </c>
      <c r="K18" s="171">
        <v>1.9</v>
      </c>
      <c r="L18" s="171">
        <v>13.49</v>
      </c>
      <c r="M18" s="171">
        <v>0</v>
      </c>
      <c r="N18" s="171">
        <v>5</v>
      </c>
      <c r="O18" s="171">
        <v>19.55</v>
      </c>
      <c r="P18" s="171">
        <v>4.16</v>
      </c>
    </row>
    <row r="19" spans="1:16" x14ac:dyDescent="0.25">
      <c r="A19" s="167">
        <v>306000</v>
      </c>
      <c r="B19" s="168" t="s">
        <v>1395</v>
      </c>
      <c r="C19" s="169" t="s">
        <v>1383</v>
      </c>
      <c r="D19" s="179">
        <v>10</v>
      </c>
      <c r="E19" s="179">
        <v>8</v>
      </c>
      <c r="F19" s="179">
        <v>1250</v>
      </c>
      <c r="G19" s="172">
        <v>100000</v>
      </c>
      <c r="H19" s="171">
        <v>0.5</v>
      </c>
      <c r="I19" s="168" t="s">
        <v>1390</v>
      </c>
      <c r="J19" s="171">
        <v>11.59</v>
      </c>
      <c r="K19" s="171">
        <v>5</v>
      </c>
      <c r="L19" s="171">
        <v>10.8</v>
      </c>
      <c r="M19" s="171">
        <v>25.15</v>
      </c>
      <c r="N19" s="171">
        <v>10</v>
      </c>
      <c r="O19" s="171">
        <v>52.54</v>
      </c>
      <c r="P19" s="171">
        <v>36.74</v>
      </c>
    </row>
    <row r="20" spans="1:16" x14ac:dyDescent="0.25">
      <c r="A20" s="167">
        <v>316050</v>
      </c>
      <c r="B20" s="168" t="s">
        <v>1396</v>
      </c>
      <c r="C20" s="169" t="s">
        <v>1397</v>
      </c>
      <c r="D20" s="179">
        <v>190</v>
      </c>
      <c r="E20" s="179">
        <v>9</v>
      </c>
      <c r="F20" s="179">
        <v>2000</v>
      </c>
      <c r="G20" s="172">
        <v>209780</v>
      </c>
      <c r="H20" s="171">
        <v>1.1000000000000001</v>
      </c>
      <c r="I20" s="168" t="s">
        <v>1094</v>
      </c>
      <c r="J20" s="171">
        <v>12.33</v>
      </c>
      <c r="K20" s="171">
        <v>12.81</v>
      </c>
      <c r="L20" s="171">
        <v>68.98</v>
      </c>
      <c r="M20" s="171">
        <v>29.86</v>
      </c>
      <c r="N20" s="171">
        <v>20</v>
      </c>
      <c r="O20" s="171">
        <v>123.98</v>
      </c>
      <c r="P20" s="171">
        <v>42.19</v>
      </c>
    </row>
    <row r="21" spans="1:16" x14ac:dyDescent="0.25">
      <c r="A21" s="167">
        <v>326050</v>
      </c>
      <c r="B21" s="168" t="s">
        <v>1398</v>
      </c>
      <c r="C21" s="169" t="s">
        <v>1383</v>
      </c>
      <c r="D21" s="179">
        <v>190</v>
      </c>
      <c r="E21" s="179">
        <v>8</v>
      </c>
      <c r="F21" s="179">
        <v>2000</v>
      </c>
      <c r="G21" s="172">
        <v>209780</v>
      </c>
      <c r="H21" s="171">
        <v>1.3</v>
      </c>
      <c r="I21" s="168" t="s">
        <v>1094</v>
      </c>
      <c r="J21" s="171">
        <v>13.51</v>
      </c>
      <c r="K21" s="171">
        <v>17.04</v>
      </c>
      <c r="L21" s="171">
        <v>68.98</v>
      </c>
      <c r="M21" s="171">
        <v>29.86</v>
      </c>
      <c r="N21" s="171">
        <v>20</v>
      </c>
      <c r="O21" s="171">
        <v>129.38999999999999</v>
      </c>
      <c r="P21" s="171">
        <v>43.37</v>
      </c>
    </row>
    <row r="22" spans="1:16" x14ac:dyDescent="0.25">
      <c r="A22" s="167">
        <v>336050</v>
      </c>
      <c r="B22" s="168" t="s">
        <v>1399</v>
      </c>
      <c r="C22" s="169" t="s">
        <v>1400</v>
      </c>
      <c r="D22" s="179">
        <v>190</v>
      </c>
      <c r="E22" s="179">
        <v>7</v>
      </c>
      <c r="F22" s="179">
        <v>2000</v>
      </c>
      <c r="G22" s="172">
        <v>209780</v>
      </c>
      <c r="H22" s="171">
        <v>1.5</v>
      </c>
      <c r="I22" s="168" t="s">
        <v>1094</v>
      </c>
      <c r="J22" s="171">
        <v>15.03</v>
      </c>
      <c r="K22" s="171">
        <v>22.47</v>
      </c>
      <c r="L22" s="171">
        <v>68.98</v>
      </c>
      <c r="M22" s="171">
        <v>29.86</v>
      </c>
      <c r="N22" s="171">
        <v>20</v>
      </c>
      <c r="O22" s="171">
        <v>136.34</v>
      </c>
      <c r="P22" s="171">
        <v>44.89</v>
      </c>
    </row>
    <row r="23" spans="1:16" x14ac:dyDescent="0.25">
      <c r="A23" s="167">
        <v>316060</v>
      </c>
      <c r="B23" s="168" t="s">
        <v>1401</v>
      </c>
      <c r="C23" s="169" t="s">
        <v>1397</v>
      </c>
      <c r="D23" s="179">
        <v>190</v>
      </c>
      <c r="E23" s="179">
        <v>9</v>
      </c>
      <c r="F23" s="179">
        <v>2000</v>
      </c>
      <c r="G23" s="172">
        <v>211480</v>
      </c>
      <c r="H23" s="171">
        <v>1.1000000000000001</v>
      </c>
      <c r="I23" s="168" t="s">
        <v>1094</v>
      </c>
      <c r="J23" s="171">
        <v>12.43</v>
      </c>
      <c r="K23" s="171">
        <v>12.92</v>
      </c>
      <c r="L23" s="171">
        <v>68.98</v>
      </c>
      <c r="M23" s="171">
        <v>29.86</v>
      </c>
      <c r="N23" s="171">
        <v>20</v>
      </c>
      <c r="O23" s="171">
        <v>124.19</v>
      </c>
      <c r="P23" s="171">
        <v>42.29</v>
      </c>
    </row>
    <row r="24" spans="1:16" x14ac:dyDescent="0.25">
      <c r="A24" s="167">
        <v>326060</v>
      </c>
      <c r="B24" s="168" t="s">
        <v>1402</v>
      </c>
      <c r="C24" s="169" t="s">
        <v>1383</v>
      </c>
      <c r="D24" s="179">
        <v>190</v>
      </c>
      <c r="E24" s="179">
        <v>8</v>
      </c>
      <c r="F24" s="179">
        <v>2000</v>
      </c>
      <c r="G24" s="172">
        <v>211480</v>
      </c>
      <c r="H24" s="171">
        <v>1.3</v>
      </c>
      <c r="I24" s="168" t="s">
        <v>1094</v>
      </c>
      <c r="J24" s="171">
        <v>13.62</v>
      </c>
      <c r="K24" s="171">
        <v>17.18</v>
      </c>
      <c r="L24" s="171">
        <v>68.98</v>
      </c>
      <c r="M24" s="171">
        <v>29.86</v>
      </c>
      <c r="N24" s="171">
        <v>20</v>
      </c>
      <c r="O24" s="171">
        <v>129.63999999999999</v>
      </c>
      <c r="P24" s="171">
        <v>43.48</v>
      </c>
    </row>
    <row r="25" spans="1:16" x14ac:dyDescent="0.25">
      <c r="A25" s="167">
        <v>336060</v>
      </c>
      <c r="B25" s="168" t="s">
        <v>1403</v>
      </c>
      <c r="C25" s="169" t="s">
        <v>1400</v>
      </c>
      <c r="D25" s="179">
        <v>190</v>
      </c>
      <c r="E25" s="179">
        <v>7</v>
      </c>
      <c r="F25" s="179">
        <v>2000</v>
      </c>
      <c r="G25" s="172">
        <v>211480</v>
      </c>
      <c r="H25" s="171">
        <v>1.5</v>
      </c>
      <c r="I25" s="168" t="s">
        <v>1094</v>
      </c>
      <c r="J25" s="171">
        <v>15.15</v>
      </c>
      <c r="K25" s="171">
        <v>22.65</v>
      </c>
      <c r="L25" s="171">
        <v>68.98</v>
      </c>
      <c r="M25" s="171">
        <v>29.86</v>
      </c>
      <c r="N25" s="171">
        <v>20</v>
      </c>
      <c r="O25" s="171">
        <v>136.63999999999999</v>
      </c>
      <c r="P25" s="171">
        <v>45.01</v>
      </c>
    </row>
    <row r="26" spans="1:16" x14ac:dyDescent="0.25">
      <c r="A26" s="167">
        <v>313180</v>
      </c>
      <c r="B26" s="168" t="s">
        <v>1404</v>
      </c>
      <c r="C26" s="169" t="s">
        <v>1397</v>
      </c>
      <c r="D26" s="179">
        <v>300</v>
      </c>
      <c r="E26" s="179">
        <v>9</v>
      </c>
      <c r="F26" s="179">
        <v>2000</v>
      </c>
      <c r="G26" s="172">
        <v>295810</v>
      </c>
      <c r="H26" s="171">
        <v>1.1000000000000001</v>
      </c>
      <c r="I26" s="168" t="s">
        <v>1094</v>
      </c>
      <c r="J26" s="171">
        <v>17.39</v>
      </c>
      <c r="K26" s="171">
        <v>18.07</v>
      </c>
      <c r="L26" s="171">
        <v>108.92</v>
      </c>
      <c r="M26" s="171">
        <v>29.86</v>
      </c>
      <c r="N26" s="171">
        <v>20</v>
      </c>
      <c r="O26" s="171">
        <v>174.24</v>
      </c>
      <c r="P26" s="171">
        <v>47.25</v>
      </c>
    </row>
    <row r="27" spans="1:16" x14ac:dyDescent="0.25">
      <c r="A27" s="167">
        <v>323180</v>
      </c>
      <c r="B27" s="168" t="s">
        <v>1405</v>
      </c>
      <c r="C27" s="169" t="s">
        <v>1383</v>
      </c>
      <c r="D27" s="179">
        <v>300</v>
      </c>
      <c r="E27" s="179">
        <v>8</v>
      </c>
      <c r="F27" s="179">
        <v>2000</v>
      </c>
      <c r="G27" s="172">
        <v>295810</v>
      </c>
      <c r="H27" s="171">
        <v>1.3</v>
      </c>
      <c r="I27" s="168" t="s">
        <v>1094</v>
      </c>
      <c r="J27" s="171">
        <v>19.05</v>
      </c>
      <c r="K27" s="171">
        <v>24.03</v>
      </c>
      <c r="L27" s="171">
        <v>108.92</v>
      </c>
      <c r="M27" s="171">
        <v>29.86</v>
      </c>
      <c r="N27" s="171">
        <v>20</v>
      </c>
      <c r="O27" s="171">
        <v>181.86</v>
      </c>
      <c r="P27" s="171">
        <v>48.91</v>
      </c>
    </row>
    <row r="28" spans="1:16" x14ac:dyDescent="0.25">
      <c r="A28" s="167">
        <v>333180</v>
      </c>
      <c r="B28" s="168" t="s">
        <v>1406</v>
      </c>
      <c r="C28" s="169" t="s">
        <v>1400</v>
      </c>
      <c r="D28" s="179">
        <v>300</v>
      </c>
      <c r="E28" s="179">
        <v>7</v>
      </c>
      <c r="F28" s="179">
        <v>2000</v>
      </c>
      <c r="G28" s="172">
        <v>295810</v>
      </c>
      <c r="H28" s="171">
        <v>1.5</v>
      </c>
      <c r="I28" s="168" t="s">
        <v>1094</v>
      </c>
      <c r="J28" s="171">
        <v>21.19</v>
      </c>
      <c r="K28" s="171">
        <v>31.69</v>
      </c>
      <c r="L28" s="171">
        <v>108.92</v>
      </c>
      <c r="M28" s="171">
        <v>29.86</v>
      </c>
      <c r="N28" s="171">
        <v>20</v>
      </c>
      <c r="O28" s="171">
        <v>191.66</v>
      </c>
      <c r="P28" s="171">
        <v>51.05</v>
      </c>
    </row>
    <row r="29" spans="1:16" x14ac:dyDescent="0.25">
      <c r="A29" s="167">
        <v>313140</v>
      </c>
      <c r="B29" s="168" t="s">
        <v>1407</v>
      </c>
      <c r="C29" s="169" t="s">
        <v>1397</v>
      </c>
      <c r="D29" s="179">
        <v>256</v>
      </c>
      <c r="E29" s="179">
        <v>9</v>
      </c>
      <c r="F29" s="179">
        <v>2000</v>
      </c>
      <c r="G29" s="172">
        <v>269500</v>
      </c>
      <c r="H29" s="171">
        <v>1.1000000000000001</v>
      </c>
      <c r="I29" s="168" t="s">
        <v>1094</v>
      </c>
      <c r="J29" s="171">
        <v>15.84</v>
      </c>
      <c r="K29" s="171">
        <v>16.46</v>
      </c>
      <c r="L29" s="171">
        <v>92.94</v>
      </c>
      <c r="M29" s="171">
        <v>29.86</v>
      </c>
      <c r="N29" s="171">
        <v>20</v>
      </c>
      <c r="O29" s="171">
        <v>155.1</v>
      </c>
      <c r="P29" s="171">
        <v>45.7</v>
      </c>
    </row>
    <row r="30" spans="1:16" x14ac:dyDescent="0.25">
      <c r="A30" s="167">
        <v>323140</v>
      </c>
      <c r="B30" s="168" t="s">
        <v>1408</v>
      </c>
      <c r="C30" s="169" t="s">
        <v>1383</v>
      </c>
      <c r="D30" s="179">
        <v>256</v>
      </c>
      <c r="E30" s="179">
        <v>8</v>
      </c>
      <c r="F30" s="179">
        <v>2000</v>
      </c>
      <c r="G30" s="172">
        <v>269500</v>
      </c>
      <c r="H30" s="171">
        <v>1.3</v>
      </c>
      <c r="I30" s="168" t="s">
        <v>1094</v>
      </c>
      <c r="J30" s="171">
        <v>17.350000000000001</v>
      </c>
      <c r="K30" s="171">
        <v>21.89</v>
      </c>
      <c r="L30" s="171">
        <v>92.94</v>
      </c>
      <c r="M30" s="171">
        <v>29.86</v>
      </c>
      <c r="N30" s="171">
        <v>20</v>
      </c>
      <c r="O30" s="171">
        <v>162.04</v>
      </c>
      <c r="P30" s="171">
        <v>47.21</v>
      </c>
    </row>
    <row r="31" spans="1:16" x14ac:dyDescent="0.25">
      <c r="A31" s="167">
        <v>333140</v>
      </c>
      <c r="B31" s="168" t="s">
        <v>1409</v>
      </c>
      <c r="C31" s="169" t="s">
        <v>1400</v>
      </c>
      <c r="D31" s="179">
        <v>256</v>
      </c>
      <c r="E31" s="179">
        <v>7</v>
      </c>
      <c r="F31" s="179">
        <v>2000</v>
      </c>
      <c r="G31" s="172">
        <v>269500</v>
      </c>
      <c r="H31" s="171">
        <v>1.5</v>
      </c>
      <c r="I31" s="168" t="s">
        <v>1094</v>
      </c>
      <c r="J31" s="171">
        <v>19.309999999999999</v>
      </c>
      <c r="K31" s="171">
        <v>28.87</v>
      </c>
      <c r="L31" s="171">
        <v>92.94</v>
      </c>
      <c r="M31" s="171">
        <v>29.86</v>
      </c>
      <c r="N31" s="171">
        <v>20</v>
      </c>
      <c r="O31" s="171">
        <v>170.98</v>
      </c>
      <c r="P31" s="171">
        <v>49.17</v>
      </c>
    </row>
    <row r="32" spans="1:16" x14ac:dyDescent="0.25">
      <c r="A32" s="167">
        <v>321800</v>
      </c>
      <c r="B32" s="168" t="s">
        <v>1410</v>
      </c>
      <c r="C32" s="169" t="s">
        <v>1383</v>
      </c>
      <c r="D32" s="179">
        <v>256</v>
      </c>
      <c r="E32" s="179">
        <v>8</v>
      </c>
      <c r="F32" s="179">
        <v>2000</v>
      </c>
      <c r="G32" s="172">
        <v>277400</v>
      </c>
      <c r="H32" s="171">
        <v>1.3</v>
      </c>
      <c r="I32" s="168" t="s">
        <v>1094</v>
      </c>
      <c r="J32" s="171">
        <v>17.86</v>
      </c>
      <c r="K32" s="171">
        <v>22.53</v>
      </c>
      <c r="L32" s="171">
        <v>92.94</v>
      </c>
      <c r="M32" s="171">
        <v>29.86</v>
      </c>
      <c r="N32" s="171">
        <v>20</v>
      </c>
      <c r="O32" s="171">
        <v>163.19</v>
      </c>
      <c r="P32" s="171">
        <v>47.72</v>
      </c>
    </row>
    <row r="33" spans="1:16" x14ac:dyDescent="0.25">
      <c r="A33" s="167">
        <v>321810</v>
      </c>
      <c r="B33" s="168" t="s">
        <v>1411</v>
      </c>
      <c r="C33" s="169" t="s">
        <v>1383</v>
      </c>
      <c r="D33" s="179">
        <v>256</v>
      </c>
      <c r="E33" s="179">
        <v>8</v>
      </c>
      <c r="F33" s="179">
        <v>2000</v>
      </c>
      <c r="G33" s="172">
        <v>277500</v>
      </c>
      <c r="H33" s="171">
        <v>1.3</v>
      </c>
      <c r="I33" s="168" t="s">
        <v>1094</v>
      </c>
      <c r="J33" s="171">
        <v>17.87</v>
      </c>
      <c r="K33" s="171">
        <v>22.54</v>
      </c>
      <c r="L33" s="171">
        <v>92.94</v>
      </c>
      <c r="M33" s="171">
        <v>29.86</v>
      </c>
      <c r="N33" s="171">
        <v>20</v>
      </c>
      <c r="O33" s="171">
        <v>163.21</v>
      </c>
      <c r="P33" s="171">
        <v>47.73</v>
      </c>
    </row>
    <row r="34" spans="1:16" x14ac:dyDescent="0.25">
      <c r="A34" s="167">
        <v>321820</v>
      </c>
      <c r="B34" s="168" t="s">
        <v>1412</v>
      </c>
      <c r="C34" s="169" t="s">
        <v>1383</v>
      </c>
      <c r="D34" s="179">
        <v>256</v>
      </c>
      <c r="E34" s="179">
        <v>8</v>
      </c>
      <c r="F34" s="179">
        <v>2000</v>
      </c>
      <c r="G34" s="172">
        <v>281400</v>
      </c>
      <c r="H34" s="171">
        <v>1.3</v>
      </c>
      <c r="I34" s="168" t="s">
        <v>1094</v>
      </c>
      <c r="J34" s="171">
        <v>18.12</v>
      </c>
      <c r="K34" s="171">
        <v>22.86</v>
      </c>
      <c r="L34" s="171">
        <v>92.94</v>
      </c>
      <c r="M34" s="171">
        <v>29.86</v>
      </c>
      <c r="N34" s="171">
        <v>20</v>
      </c>
      <c r="O34" s="171">
        <v>163.78</v>
      </c>
      <c r="P34" s="171">
        <v>47.98</v>
      </c>
    </row>
    <row r="35" spans="1:16" x14ac:dyDescent="0.25">
      <c r="A35" s="167">
        <v>322140</v>
      </c>
      <c r="B35" s="168" t="s">
        <v>1413</v>
      </c>
      <c r="C35" s="169" t="s">
        <v>1383</v>
      </c>
      <c r="D35" s="179">
        <v>286</v>
      </c>
      <c r="E35" s="179">
        <v>8</v>
      </c>
      <c r="F35" s="179">
        <v>2000</v>
      </c>
      <c r="G35" s="172">
        <v>311800</v>
      </c>
      <c r="H35" s="171">
        <v>1.3</v>
      </c>
      <c r="I35" s="168" t="s">
        <v>1094</v>
      </c>
      <c r="J35" s="171">
        <v>20.079999999999998</v>
      </c>
      <c r="K35" s="171">
        <v>25.33</v>
      </c>
      <c r="L35" s="171">
        <v>103.84</v>
      </c>
      <c r="M35" s="171">
        <v>29.86</v>
      </c>
      <c r="N35" s="171">
        <v>20</v>
      </c>
      <c r="O35" s="171">
        <v>179.11</v>
      </c>
      <c r="P35" s="171">
        <v>49.94</v>
      </c>
    </row>
    <row r="36" spans="1:16" x14ac:dyDescent="0.25">
      <c r="A36" s="167">
        <v>336070</v>
      </c>
      <c r="B36" s="168" t="s">
        <v>1414</v>
      </c>
      <c r="C36" s="169" t="s">
        <v>1400</v>
      </c>
      <c r="D36" s="179">
        <v>238</v>
      </c>
      <c r="E36" s="179">
        <v>7</v>
      </c>
      <c r="F36" s="179">
        <v>2000</v>
      </c>
      <c r="G36" s="172">
        <v>297500</v>
      </c>
      <c r="H36" s="171">
        <v>1.5</v>
      </c>
      <c r="I36" s="168" t="s">
        <v>1094</v>
      </c>
      <c r="J36" s="171">
        <v>21.31</v>
      </c>
      <c r="K36" s="171">
        <v>31.87</v>
      </c>
      <c r="L36" s="171">
        <v>86.41</v>
      </c>
      <c r="M36" s="171">
        <v>29.86</v>
      </c>
      <c r="N36" s="171">
        <v>20</v>
      </c>
      <c r="O36" s="171">
        <v>169.45</v>
      </c>
      <c r="P36" s="171">
        <v>51.17</v>
      </c>
    </row>
    <row r="37" spans="1:16" x14ac:dyDescent="0.25">
      <c r="A37" s="167">
        <v>336090</v>
      </c>
      <c r="B37" s="168" t="s">
        <v>1415</v>
      </c>
      <c r="C37" s="169" t="s">
        <v>1400</v>
      </c>
      <c r="D37" s="179">
        <v>238</v>
      </c>
      <c r="E37" s="179">
        <v>7</v>
      </c>
      <c r="F37" s="179">
        <v>2000</v>
      </c>
      <c r="G37" s="172">
        <v>316000</v>
      </c>
      <c r="H37" s="171">
        <v>1.5</v>
      </c>
      <c r="I37" s="168" t="s">
        <v>1094</v>
      </c>
      <c r="J37" s="171">
        <v>22.64</v>
      </c>
      <c r="K37" s="171">
        <v>33.85</v>
      </c>
      <c r="L37" s="171">
        <v>86.41</v>
      </c>
      <c r="M37" s="171">
        <v>29.86</v>
      </c>
      <c r="N37" s="171">
        <v>20</v>
      </c>
      <c r="O37" s="171">
        <v>172.76</v>
      </c>
      <c r="P37" s="171">
        <v>52.5</v>
      </c>
    </row>
    <row r="38" spans="1:16" x14ac:dyDescent="0.25">
      <c r="A38" s="167">
        <v>343800</v>
      </c>
      <c r="B38" s="168" t="s">
        <v>1416</v>
      </c>
      <c r="C38" s="169" t="s">
        <v>1383</v>
      </c>
      <c r="D38" s="179">
        <v>330</v>
      </c>
      <c r="E38" s="179">
        <v>12</v>
      </c>
      <c r="F38" s="179">
        <v>1500</v>
      </c>
      <c r="G38" s="172">
        <v>290000</v>
      </c>
      <c r="H38" s="171">
        <v>1.1000000000000001</v>
      </c>
      <c r="I38" s="168" t="s">
        <v>1094</v>
      </c>
      <c r="J38" s="171">
        <v>18.440000000000001</v>
      </c>
      <c r="K38" s="171">
        <v>17.72</v>
      </c>
      <c r="L38" s="171">
        <v>119.81</v>
      </c>
      <c r="M38" s="171">
        <v>29.86</v>
      </c>
      <c r="N38" s="171">
        <v>20</v>
      </c>
      <c r="O38" s="171">
        <v>185.83</v>
      </c>
      <c r="P38" s="171">
        <v>48.3</v>
      </c>
    </row>
    <row r="39" spans="1:16" x14ac:dyDescent="0.25">
      <c r="A39" s="167">
        <v>346050</v>
      </c>
      <c r="B39" s="168" t="s">
        <v>1417</v>
      </c>
      <c r="C39" s="169" t="s">
        <v>1383</v>
      </c>
      <c r="D39" s="179">
        <v>185</v>
      </c>
      <c r="E39" s="179">
        <v>9</v>
      </c>
      <c r="F39" s="179">
        <v>2000</v>
      </c>
      <c r="G39" s="172">
        <v>197000</v>
      </c>
      <c r="H39" s="171">
        <v>1.1000000000000001</v>
      </c>
      <c r="I39" s="168" t="s">
        <v>1094</v>
      </c>
      <c r="J39" s="171">
        <v>11.58</v>
      </c>
      <c r="K39" s="171">
        <v>12.03</v>
      </c>
      <c r="L39" s="171">
        <v>67.16</v>
      </c>
      <c r="M39" s="171">
        <v>29.86</v>
      </c>
      <c r="N39" s="171">
        <v>20</v>
      </c>
      <c r="O39" s="171">
        <v>120.63</v>
      </c>
      <c r="P39" s="171">
        <v>41.44</v>
      </c>
    </row>
    <row r="40" spans="1:16" x14ac:dyDescent="0.25">
      <c r="A40" s="167">
        <v>342300</v>
      </c>
      <c r="B40" s="168" t="s">
        <v>1418</v>
      </c>
      <c r="C40" s="169" t="s">
        <v>1383</v>
      </c>
      <c r="D40" s="179">
        <v>230</v>
      </c>
      <c r="E40" s="179">
        <v>9</v>
      </c>
      <c r="F40" s="179">
        <v>2000</v>
      </c>
      <c r="G40" s="172">
        <v>293000</v>
      </c>
      <c r="H40" s="171">
        <v>1.1000000000000001</v>
      </c>
      <c r="I40" s="168" t="s">
        <v>1094</v>
      </c>
      <c r="J40" s="171">
        <v>17.23</v>
      </c>
      <c r="K40" s="171">
        <v>17.899999999999999</v>
      </c>
      <c r="L40" s="171">
        <v>83.5</v>
      </c>
      <c r="M40" s="171">
        <v>29.86</v>
      </c>
      <c r="N40" s="171">
        <v>20</v>
      </c>
      <c r="O40" s="171">
        <v>148.49</v>
      </c>
      <c r="P40" s="171">
        <v>47.09</v>
      </c>
    </row>
    <row r="42" spans="1:16" ht="24" x14ac:dyDescent="0.25">
      <c r="A42" s="165" t="s">
        <v>390</v>
      </c>
      <c r="B42" s="165" t="s">
        <v>1367</v>
      </c>
      <c r="C42" s="166" t="s">
        <v>1368</v>
      </c>
      <c r="D42" s="170" t="s">
        <v>1369</v>
      </c>
      <c r="E42" s="170" t="s">
        <v>1370</v>
      </c>
      <c r="F42" s="170" t="s">
        <v>1371</v>
      </c>
      <c r="G42" s="170" t="s">
        <v>1372</v>
      </c>
      <c r="H42" s="170" t="s">
        <v>1373</v>
      </c>
      <c r="I42" s="165" t="s">
        <v>1374</v>
      </c>
      <c r="J42" s="170" t="s">
        <v>1375</v>
      </c>
      <c r="K42" s="170" t="s">
        <v>1376</v>
      </c>
      <c r="L42" s="170" t="s">
        <v>1377</v>
      </c>
      <c r="M42" s="170" t="s">
        <v>1378</v>
      </c>
      <c r="N42" s="170" t="s">
        <v>1379</v>
      </c>
      <c r="O42" s="170" t="s">
        <v>1380</v>
      </c>
      <c r="P42" s="170" t="s">
        <v>1381</v>
      </c>
    </row>
    <row r="43" spans="1:16" x14ac:dyDescent="0.25">
      <c r="A43" s="167">
        <v>341800</v>
      </c>
      <c r="B43" s="168" t="s">
        <v>1419</v>
      </c>
      <c r="C43" s="169" t="s">
        <v>1383</v>
      </c>
      <c r="D43" s="179">
        <v>256</v>
      </c>
      <c r="E43" s="179">
        <v>12</v>
      </c>
      <c r="F43" s="179">
        <v>1500</v>
      </c>
      <c r="G43" s="172">
        <v>218000</v>
      </c>
      <c r="H43" s="171">
        <v>1.1000000000000001</v>
      </c>
      <c r="I43" s="168" t="s">
        <v>1094</v>
      </c>
      <c r="J43" s="171">
        <v>13.86</v>
      </c>
      <c r="K43" s="171">
        <v>13.32</v>
      </c>
      <c r="L43" s="171">
        <v>92.94</v>
      </c>
      <c r="M43" s="171">
        <v>29.86</v>
      </c>
      <c r="N43" s="171">
        <v>20</v>
      </c>
      <c r="O43" s="171">
        <v>149.97999999999999</v>
      </c>
      <c r="P43" s="171">
        <v>43.72</v>
      </c>
    </row>
    <row r="44" spans="1:16" x14ac:dyDescent="0.25">
      <c r="A44" s="167">
        <v>346010</v>
      </c>
      <c r="B44" s="168" t="s">
        <v>1420</v>
      </c>
      <c r="C44" s="169" t="s">
        <v>1383</v>
      </c>
      <c r="D44" s="179">
        <v>230</v>
      </c>
      <c r="E44" s="179">
        <v>9</v>
      </c>
      <c r="F44" s="179">
        <v>2000</v>
      </c>
      <c r="G44" s="172">
        <v>221500</v>
      </c>
      <c r="H44" s="171">
        <v>1.1000000000000001</v>
      </c>
      <c r="I44" s="168" t="s">
        <v>1094</v>
      </c>
      <c r="J44" s="171">
        <v>13.02</v>
      </c>
      <c r="K44" s="171">
        <v>13.53</v>
      </c>
      <c r="L44" s="171">
        <v>83.5</v>
      </c>
      <c r="M44" s="171">
        <v>29.86</v>
      </c>
      <c r="N44" s="171">
        <v>20</v>
      </c>
      <c r="O44" s="171">
        <v>139.91</v>
      </c>
      <c r="P44" s="171">
        <v>42.88</v>
      </c>
    </row>
    <row r="45" spans="1:16" x14ac:dyDescent="0.25">
      <c r="A45" s="167">
        <v>346020</v>
      </c>
      <c r="B45" s="168" t="s">
        <v>1421</v>
      </c>
      <c r="C45" s="169" t="s">
        <v>1383</v>
      </c>
      <c r="D45" s="179">
        <v>190</v>
      </c>
      <c r="E45" s="179">
        <v>12</v>
      </c>
      <c r="F45" s="179">
        <v>1500</v>
      </c>
      <c r="G45" s="172">
        <v>253356</v>
      </c>
      <c r="H45" s="171">
        <v>1.2</v>
      </c>
      <c r="I45" s="168" t="s">
        <v>1094</v>
      </c>
      <c r="J45" s="171">
        <v>16.11</v>
      </c>
      <c r="K45" s="171">
        <v>16.89</v>
      </c>
      <c r="L45" s="171">
        <v>68.98</v>
      </c>
      <c r="M45" s="171">
        <v>29.86</v>
      </c>
      <c r="N45" s="171">
        <v>20</v>
      </c>
      <c r="O45" s="171">
        <v>131.84</v>
      </c>
      <c r="P45" s="171">
        <v>45.97</v>
      </c>
    </row>
    <row r="46" spans="1:16" x14ac:dyDescent="0.25">
      <c r="A46" s="167">
        <v>346090</v>
      </c>
      <c r="B46" s="168" t="s">
        <v>1422</v>
      </c>
      <c r="C46" s="169" t="s">
        <v>1383</v>
      </c>
      <c r="D46" s="179">
        <v>150</v>
      </c>
      <c r="E46" s="179">
        <v>9</v>
      </c>
      <c r="F46" s="179">
        <v>2000</v>
      </c>
      <c r="G46" s="172">
        <v>181911</v>
      </c>
      <c r="H46" s="171">
        <v>1.1000000000000001</v>
      </c>
      <c r="I46" s="168" t="s">
        <v>1094</v>
      </c>
      <c r="J46" s="171">
        <v>10.69</v>
      </c>
      <c r="K46" s="171">
        <v>11.11</v>
      </c>
      <c r="L46" s="171">
        <v>54.46</v>
      </c>
      <c r="M46" s="171">
        <v>25.15</v>
      </c>
      <c r="N46" s="171">
        <v>20</v>
      </c>
      <c r="O46" s="171">
        <v>101.41</v>
      </c>
      <c r="P46" s="171">
        <v>35.840000000000003</v>
      </c>
    </row>
    <row r="47" spans="1:16" x14ac:dyDescent="0.25">
      <c r="A47" s="167">
        <v>346000</v>
      </c>
      <c r="B47" s="168" t="s">
        <v>1423</v>
      </c>
      <c r="C47" s="169" t="s">
        <v>1383</v>
      </c>
      <c r="D47" s="179">
        <v>185</v>
      </c>
      <c r="E47" s="179">
        <v>9</v>
      </c>
      <c r="F47" s="179">
        <v>2000</v>
      </c>
      <c r="G47" s="172">
        <v>216287</v>
      </c>
      <c r="H47" s="171">
        <v>1.1000000000000001</v>
      </c>
      <c r="I47" s="168" t="s">
        <v>1094</v>
      </c>
      <c r="J47" s="171">
        <v>12.71</v>
      </c>
      <c r="K47" s="171">
        <v>13.21</v>
      </c>
      <c r="L47" s="171">
        <v>67.16</v>
      </c>
      <c r="M47" s="171">
        <v>29.86</v>
      </c>
      <c r="N47" s="171">
        <v>20</v>
      </c>
      <c r="O47" s="171">
        <v>122.94</v>
      </c>
      <c r="P47" s="171">
        <v>42.57</v>
      </c>
    </row>
    <row r="48" spans="1:16" x14ac:dyDescent="0.25">
      <c r="A48" s="167">
        <v>346080</v>
      </c>
      <c r="B48" s="168" t="s">
        <v>1424</v>
      </c>
      <c r="C48" s="169" t="s">
        <v>1383</v>
      </c>
      <c r="D48" s="179">
        <v>156</v>
      </c>
      <c r="E48" s="179">
        <v>9</v>
      </c>
      <c r="F48" s="179">
        <v>2000</v>
      </c>
      <c r="G48" s="172">
        <v>166911</v>
      </c>
      <c r="H48" s="171">
        <v>1.1000000000000001</v>
      </c>
      <c r="I48" s="168" t="s">
        <v>1094</v>
      </c>
      <c r="J48" s="171">
        <v>9.81</v>
      </c>
      <c r="K48" s="171">
        <v>10.199999999999999</v>
      </c>
      <c r="L48" s="171">
        <v>56.64</v>
      </c>
      <c r="M48" s="171">
        <v>25.15</v>
      </c>
      <c r="N48" s="171">
        <v>20</v>
      </c>
      <c r="O48" s="171">
        <v>101.8</v>
      </c>
      <c r="P48" s="171">
        <v>34.96</v>
      </c>
    </row>
    <row r="49" spans="1:16" x14ac:dyDescent="0.25">
      <c r="A49" s="167">
        <v>346040</v>
      </c>
      <c r="B49" s="168" t="s">
        <v>1425</v>
      </c>
      <c r="C49" s="169" t="s">
        <v>1383</v>
      </c>
      <c r="D49" s="179">
        <v>150</v>
      </c>
      <c r="E49" s="179">
        <v>9</v>
      </c>
      <c r="F49" s="179">
        <v>2000</v>
      </c>
      <c r="G49" s="172">
        <v>154411</v>
      </c>
      <c r="H49" s="171">
        <v>1.1000000000000001</v>
      </c>
      <c r="I49" s="168" t="s">
        <v>1094</v>
      </c>
      <c r="J49" s="171">
        <v>9.08</v>
      </c>
      <c r="K49" s="171">
        <v>9.43</v>
      </c>
      <c r="L49" s="171">
        <v>54.46</v>
      </c>
      <c r="M49" s="171">
        <v>25.15</v>
      </c>
      <c r="N49" s="171">
        <v>20</v>
      </c>
      <c r="O49" s="171">
        <v>98.12</v>
      </c>
      <c r="P49" s="171">
        <v>34.229999999999997</v>
      </c>
    </row>
    <row r="50" spans="1:16" x14ac:dyDescent="0.25">
      <c r="A50" s="167">
        <v>346220</v>
      </c>
      <c r="B50" s="168" t="s">
        <v>1426</v>
      </c>
      <c r="C50" s="169" t="s">
        <v>1383</v>
      </c>
      <c r="D50" s="179">
        <v>190</v>
      </c>
      <c r="E50" s="179">
        <v>12</v>
      </c>
      <c r="F50" s="179">
        <v>1500</v>
      </c>
      <c r="G50" s="172">
        <v>318356</v>
      </c>
      <c r="H50" s="171">
        <v>1.2</v>
      </c>
      <c r="I50" s="168" t="s">
        <v>1094</v>
      </c>
      <c r="J50" s="171">
        <v>20.25</v>
      </c>
      <c r="K50" s="171">
        <v>21.22</v>
      </c>
      <c r="L50" s="171">
        <v>94.93</v>
      </c>
      <c r="M50" s="171">
        <v>29.86</v>
      </c>
      <c r="N50" s="171">
        <v>20</v>
      </c>
      <c r="O50" s="171">
        <v>166.26</v>
      </c>
      <c r="P50" s="171">
        <v>50.11</v>
      </c>
    </row>
    <row r="51" spans="1:16" x14ac:dyDescent="0.25">
      <c r="A51" s="167">
        <v>346030</v>
      </c>
      <c r="B51" s="168" t="s">
        <v>1427</v>
      </c>
      <c r="C51" s="169" t="s">
        <v>1383</v>
      </c>
      <c r="D51" s="179">
        <v>185</v>
      </c>
      <c r="E51" s="179">
        <v>9</v>
      </c>
      <c r="F51" s="179">
        <v>2000</v>
      </c>
      <c r="G51" s="172">
        <v>275585</v>
      </c>
      <c r="H51" s="171">
        <v>1.1000000000000001</v>
      </c>
      <c r="I51" s="168" t="s">
        <v>1094</v>
      </c>
      <c r="J51" s="171">
        <v>16.2</v>
      </c>
      <c r="K51" s="171">
        <v>16.84</v>
      </c>
      <c r="L51" s="171">
        <v>67.16</v>
      </c>
      <c r="M51" s="171">
        <v>25.15</v>
      </c>
      <c r="N51" s="171">
        <v>20</v>
      </c>
      <c r="O51" s="171">
        <v>125.35</v>
      </c>
      <c r="P51" s="171">
        <v>41.35</v>
      </c>
    </row>
    <row r="52" spans="1:16" x14ac:dyDescent="0.25">
      <c r="A52" s="167">
        <v>346060</v>
      </c>
      <c r="B52" s="168" t="s">
        <v>1428</v>
      </c>
      <c r="C52" s="169" t="s">
        <v>1383</v>
      </c>
      <c r="D52" s="179">
        <v>185</v>
      </c>
      <c r="E52" s="179">
        <v>9</v>
      </c>
      <c r="F52" s="179">
        <v>2000</v>
      </c>
      <c r="G52" s="172">
        <v>245150</v>
      </c>
      <c r="H52" s="171">
        <v>1.2</v>
      </c>
      <c r="I52" s="168" t="s">
        <v>1094</v>
      </c>
      <c r="J52" s="171">
        <v>14.41</v>
      </c>
      <c r="K52" s="171">
        <v>16.34</v>
      </c>
      <c r="L52" s="171">
        <v>67.16</v>
      </c>
      <c r="M52" s="171">
        <v>25.15</v>
      </c>
      <c r="N52" s="171">
        <v>20</v>
      </c>
      <c r="O52" s="171">
        <v>123.06</v>
      </c>
      <c r="P52" s="171">
        <v>39.56</v>
      </c>
    </row>
    <row r="53" spans="1:16" x14ac:dyDescent="0.25">
      <c r="A53" s="167">
        <v>346070</v>
      </c>
      <c r="B53" s="168" t="s">
        <v>1429</v>
      </c>
      <c r="C53" s="169" t="s">
        <v>1383</v>
      </c>
      <c r="D53" s="179">
        <v>185</v>
      </c>
      <c r="E53" s="179">
        <v>9</v>
      </c>
      <c r="F53" s="179">
        <v>2000</v>
      </c>
      <c r="G53" s="172">
        <v>237699</v>
      </c>
      <c r="H53" s="171">
        <v>1.1000000000000001</v>
      </c>
      <c r="I53" s="168" t="s">
        <v>1094</v>
      </c>
      <c r="J53" s="171">
        <v>13.97</v>
      </c>
      <c r="K53" s="171">
        <v>14.52</v>
      </c>
      <c r="L53" s="171">
        <v>67.16</v>
      </c>
      <c r="M53" s="171">
        <v>25.15</v>
      </c>
      <c r="N53" s="171">
        <v>20</v>
      </c>
      <c r="O53" s="171">
        <v>120.8</v>
      </c>
      <c r="P53" s="171">
        <v>39.119999999999997</v>
      </c>
    </row>
    <row r="54" spans="1:16" x14ac:dyDescent="0.25">
      <c r="A54" s="167">
        <v>300110</v>
      </c>
      <c r="B54" s="168" t="s">
        <v>1430</v>
      </c>
      <c r="C54" s="169" t="s">
        <v>1383</v>
      </c>
      <c r="D54" s="179">
        <v>420</v>
      </c>
      <c r="E54" s="179">
        <v>6</v>
      </c>
      <c r="F54" s="179">
        <v>2000</v>
      </c>
      <c r="G54" s="172">
        <v>546704</v>
      </c>
      <c r="H54" s="171">
        <v>1.1000000000000001</v>
      </c>
      <c r="I54" s="168" t="s">
        <v>1094</v>
      </c>
      <c r="J54" s="171">
        <v>44.47</v>
      </c>
      <c r="K54" s="171">
        <v>50.11</v>
      </c>
      <c r="L54" s="171">
        <v>152.49</v>
      </c>
      <c r="M54" s="171">
        <v>69.16</v>
      </c>
      <c r="N54" s="171">
        <v>20</v>
      </c>
      <c r="O54" s="171">
        <v>316.23</v>
      </c>
      <c r="P54" s="171">
        <v>113.63</v>
      </c>
    </row>
    <row r="55" spans="1:16" ht="25.5" x14ac:dyDescent="0.25">
      <c r="A55" s="167">
        <v>370100</v>
      </c>
      <c r="B55" s="168" t="s">
        <v>1431</v>
      </c>
      <c r="C55" s="169" t="s">
        <v>1383</v>
      </c>
      <c r="D55" s="179">
        <v>150</v>
      </c>
      <c r="E55" s="179">
        <v>6</v>
      </c>
      <c r="F55" s="179">
        <v>2000</v>
      </c>
      <c r="G55" s="172">
        <v>154490</v>
      </c>
      <c r="H55" s="171">
        <v>0.8</v>
      </c>
      <c r="I55" s="168" t="s">
        <v>1094</v>
      </c>
      <c r="J55" s="171">
        <v>12.56</v>
      </c>
      <c r="K55" s="171">
        <v>10.29</v>
      </c>
      <c r="L55" s="171">
        <v>54.46</v>
      </c>
      <c r="M55" s="171">
        <v>23.57</v>
      </c>
      <c r="N55" s="171">
        <v>20</v>
      </c>
      <c r="O55" s="171">
        <v>100.88</v>
      </c>
      <c r="P55" s="171">
        <v>36.130000000000003</v>
      </c>
    </row>
    <row r="56" spans="1:16" ht="25.5" x14ac:dyDescent="0.25">
      <c r="A56" s="167">
        <v>370140</v>
      </c>
      <c r="B56" s="168" t="s">
        <v>1432</v>
      </c>
      <c r="C56" s="169" t="s">
        <v>1383</v>
      </c>
      <c r="D56" s="179">
        <v>150</v>
      </c>
      <c r="E56" s="179">
        <v>6</v>
      </c>
      <c r="F56" s="179">
        <v>2000</v>
      </c>
      <c r="G56" s="172">
        <v>154490</v>
      </c>
      <c r="H56" s="171">
        <v>0.8</v>
      </c>
      <c r="I56" s="168" t="s">
        <v>1094</v>
      </c>
      <c r="J56" s="171">
        <v>12.56</v>
      </c>
      <c r="K56" s="171">
        <v>10.29</v>
      </c>
      <c r="L56" s="171">
        <v>54.46</v>
      </c>
      <c r="M56" s="171">
        <v>0</v>
      </c>
      <c r="N56" s="171">
        <v>20</v>
      </c>
      <c r="O56" s="171">
        <v>77.31</v>
      </c>
      <c r="P56" s="171">
        <v>12.56</v>
      </c>
    </row>
    <row r="57" spans="1:16" x14ac:dyDescent="0.25">
      <c r="A57" s="167">
        <v>300000</v>
      </c>
      <c r="B57" s="168" t="s">
        <v>1433</v>
      </c>
      <c r="C57" s="169" t="s">
        <v>1383</v>
      </c>
      <c r="D57" s="179">
        <v>0</v>
      </c>
      <c r="E57" s="179">
        <v>10</v>
      </c>
      <c r="F57" s="179">
        <v>2000</v>
      </c>
      <c r="G57" s="172">
        <v>132031</v>
      </c>
      <c r="H57" s="171">
        <v>0.5</v>
      </c>
      <c r="I57" s="180"/>
      <c r="J57" s="171">
        <v>8.52</v>
      </c>
      <c r="K57" s="171">
        <v>3.3</v>
      </c>
      <c r="L57" s="171">
        <v>0</v>
      </c>
      <c r="M57" s="171">
        <v>25.15</v>
      </c>
      <c r="N57" s="171">
        <v>5</v>
      </c>
      <c r="O57" s="171">
        <v>36.97</v>
      </c>
      <c r="P57" s="171">
        <v>33.67</v>
      </c>
    </row>
    <row r="58" spans="1:16" x14ac:dyDescent="0.25">
      <c r="A58" s="167">
        <v>320550</v>
      </c>
      <c r="B58" s="168" t="s">
        <v>1434</v>
      </c>
      <c r="C58" s="169" t="s">
        <v>1383</v>
      </c>
      <c r="D58" s="179">
        <v>155</v>
      </c>
      <c r="E58" s="179">
        <v>7</v>
      </c>
      <c r="F58" s="179">
        <v>1500</v>
      </c>
      <c r="G58" s="172">
        <v>382000</v>
      </c>
      <c r="H58" s="171">
        <v>0.7</v>
      </c>
      <c r="I58" s="168" t="s">
        <v>1094</v>
      </c>
      <c r="J58" s="171">
        <v>36.49</v>
      </c>
      <c r="K58" s="171">
        <v>25.46</v>
      </c>
      <c r="L58" s="171">
        <v>77.44</v>
      </c>
      <c r="M58" s="171">
        <v>29.86</v>
      </c>
      <c r="N58" s="171">
        <v>20</v>
      </c>
      <c r="O58" s="171">
        <v>169.25</v>
      </c>
      <c r="P58" s="171">
        <v>66.349999999999994</v>
      </c>
    </row>
    <row r="59" spans="1:16" x14ac:dyDescent="0.25">
      <c r="A59" s="167">
        <v>319300</v>
      </c>
      <c r="B59" s="168" t="s">
        <v>1435</v>
      </c>
      <c r="C59" s="169" t="s">
        <v>1397</v>
      </c>
      <c r="D59" s="179">
        <v>138</v>
      </c>
      <c r="E59" s="179">
        <v>8</v>
      </c>
      <c r="F59" s="179">
        <v>1500</v>
      </c>
      <c r="G59" s="172">
        <v>479808</v>
      </c>
      <c r="H59" s="171">
        <v>0.9</v>
      </c>
      <c r="I59" s="168" t="s">
        <v>1094</v>
      </c>
      <c r="J59" s="171">
        <v>41.2</v>
      </c>
      <c r="K59" s="171">
        <v>35.979999999999997</v>
      </c>
      <c r="L59" s="171">
        <v>68.95</v>
      </c>
      <c r="M59" s="171">
        <v>29.86</v>
      </c>
      <c r="N59" s="171">
        <v>20</v>
      </c>
      <c r="O59" s="171">
        <v>175.99</v>
      </c>
      <c r="P59" s="171">
        <v>71.06</v>
      </c>
    </row>
    <row r="60" spans="1:16" x14ac:dyDescent="0.25">
      <c r="A60" s="167">
        <v>329300</v>
      </c>
      <c r="B60" s="168" t="s">
        <v>1436</v>
      </c>
      <c r="C60" s="169" t="s">
        <v>1383</v>
      </c>
      <c r="D60" s="179">
        <v>138</v>
      </c>
      <c r="E60" s="179">
        <v>7</v>
      </c>
      <c r="F60" s="179">
        <v>1500</v>
      </c>
      <c r="G60" s="172">
        <v>479808</v>
      </c>
      <c r="H60" s="171">
        <v>1.1000000000000001</v>
      </c>
      <c r="I60" s="168" t="s">
        <v>1094</v>
      </c>
      <c r="J60" s="171">
        <v>45.84</v>
      </c>
      <c r="K60" s="171">
        <v>50.26</v>
      </c>
      <c r="L60" s="171">
        <v>68.95</v>
      </c>
      <c r="M60" s="171">
        <v>29.86</v>
      </c>
      <c r="N60" s="171">
        <v>20</v>
      </c>
      <c r="O60" s="171">
        <v>194.91</v>
      </c>
      <c r="P60" s="171">
        <v>75.7</v>
      </c>
    </row>
    <row r="61" spans="1:16" x14ac:dyDescent="0.25">
      <c r="A61" s="167">
        <v>339300</v>
      </c>
      <c r="B61" s="168" t="s">
        <v>1437</v>
      </c>
      <c r="C61" s="169" t="s">
        <v>1400</v>
      </c>
      <c r="D61" s="179">
        <v>138</v>
      </c>
      <c r="E61" s="179">
        <v>6</v>
      </c>
      <c r="F61" s="179">
        <v>1500</v>
      </c>
      <c r="G61" s="172">
        <v>479808</v>
      </c>
      <c r="H61" s="171">
        <v>1.45</v>
      </c>
      <c r="I61" s="168" t="s">
        <v>1094</v>
      </c>
      <c r="J61" s="171">
        <v>52.04</v>
      </c>
      <c r="K61" s="171">
        <v>77.3</v>
      </c>
      <c r="L61" s="171">
        <v>68.95</v>
      </c>
      <c r="M61" s="171">
        <v>29.86</v>
      </c>
      <c r="N61" s="171">
        <v>20</v>
      </c>
      <c r="O61" s="171">
        <v>228.15</v>
      </c>
      <c r="P61" s="171">
        <v>81.900000000000006</v>
      </c>
    </row>
    <row r="62" spans="1:16" x14ac:dyDescent="0.25">
      <c r="A62" s="167">
        <v>319660</v>
      </c>
      <c r="B62" s="168" t="s">
        <v>1438</v>
      </c>
      <c r="C62" s="169" t="s">
        <v>1397</v>
      </c>
      <c r="D62" s="179">
        <v>216</v>
      </c>
      <c r="E62" s="179">
        <v>8</v>
      </c>
      <c r="F62" s="179">
        <v>1500</v>
      </c>
      <c r="G62" s="172">
        <v>895445</v>
      </c>
      <c r="H62" s="171">
        <v>0.85</v>
      </c>
      <c r="I62" s="168" t="s">
        <v>1094</v>
      </c>
      <c r="J62" s="171">
        <v>76.900000000000006</v>
      </c>
      <c r="K62" s="171">
        <v>63.42</v>
      </c>
      <c r="L62" s="171">
        <v>107.92</v>
      </c>
      <c r="M62" s="171">
        <v>29.86</v>
      </c>
      <c r="N62" s="171">
        <v>20</v>
      </c>
      <c r="O62" s="171">
        <v>278.10000000000002</v>
      </c>
      <c r="P62" s="171">
        <v>106.76</v>
      </c>
    </row>
    <row r="63" spans="1:16" x14ac:dyDescent="0.25">
      <c r="A63" s="167">
        <v>329660</v>
      </c>
      <c r="B63" s="168" t="s">
        <v>1439</v>
      </c>
      <c r="C63" s="169" t="s">
        <v>1383</v>
      </c>
      <c r="D63" s="179">
        <v>216</v>
      </c>
      <c r="E63" s="179">
        <v>7</v>
      </c>
      <c r="F63" s="179">
        <v>1500</v>
      </c>
      <c r="G63" s="172">
        <v>895445</v>
      </c>
      <c r="H63" s="171">
        <v>0.95</v>
      </c>
      <c r="I63" s="168" t="s">
        <v>1094</v>
      </c>
      <c r="J63" s="171">
        <v>85.54</v>
      </c>
      <c r="K63" s="171">
        <v>81.010000000000005</v>
      </c>
      <c r="L63" s="171">
        <v>107.92</v>
      </c>
      <c r="M63" s="171">
        <v>29.86</v>
      </c>
      <c r="N63" s="171">
        <v>20</v>
      </c>
      <c r="O63" s="171">
        <v>304.33</v>
      </c>
      <c r="P63" s="171">
        <v>115.4</v>
      </c>
    </row>
    <row r="64" spans="1:16" x14ac:dyDescent="0.25">
      <c r="A64" s="167">
        <v>339660</v>
      </c>
      <c r="B64" s="168" t="s">
        <v>1440</v>
      </c>
      <c r="C64" s="169" t="s">
        <v>1400</v>
      </c>
      <c r="D64" s="179">
        <v>216</v>
      </c>
      <c r="E64" s="179">
        <v>6</v>
      </c>
      <c r="F64" s="179">
        <v>1500</v>
      </c>
      <c r="G64" s="172">
        <v>895445</v>
      </c>
      <c r="H64" s="171">
        <v>1.25</v>
      </c>
      <c r="I64" s="168" t="s">
        <v>1094</v>
      </c>
      <c r="J64" s="171">
        <v>97.12</v>
      </c>
      <c r="K64" s="171">
        <v>124.36</v>
      </c>
      <c r="L64" s="171">
        <v>107.92</v>
      </c>
      <c r="M64" s="171">
        <v>29.86</v>
      </c>
      <c r="N64" s="171">
        <v>20</v>
      </c>
      <c r="O64" s="171">
        <v>359.26</v>
      </c>
      <c r="P64" s="171">
        <v>126.98</v>
      </c>
    </row>
    <row r="65" spans="1:16" x14ac:dyDescent="0.25">
      <c r="A65" s="167">
        <v>306010</v>
      </c>
      <c r="B65" s="168" t="s">
        <v>1441</v>
      </c>
      <c r="C65" s="169" t="s">
        <v>1383</v>
      </c>
      <c r="D65" s="179">
        <v>0</v>
      </c>
      <c r="E65" s="179">
        <v>4</v>
      </c>
      <c r="F65" s="179">
        <v>2000</v>
      </c>
      <c r="G65" s="172">
        <v>628720</v>
      </c>
      <c r="H65" s="171">
        <v>0.5</v>
      </c>
      <c r="I65" s="180"/>
      <c r="J65" s="171">
        <v>86.18</v>
      </c>
      <c r="K65" s="171">
        <v>39.29</v>
      </c>
      <c r="L65" s="171">
        <v>0</v>
      </c>
      <c r="M65" s="171">
        <v>42.96</v>
      </c>
      <c r="N65" s="171">
        <v>5</v>
      </c>
      <c r="O65" s="171">
        <v>168.43</v>
      </c>
      <c r="P65" s="171">
        <v>129.13999999999999</v>
      </c>
    </row>
    <row r="66" spans="1:16" x14ac:dyDescent="0.25">
      <c r="A66" s="167">
        <v>301800</v>
      </c>
      <c r="B66" s="168" t="s">
        <v>1442</v>
      </c>
      <c r="C66" s="169" t="s">
        <v>1383</v>
      </c>
      <c r="D66" s="179">
        <v>0</v>
      </c>
      <c r="E66" s="179">
        <v>3</v>
      </c>
      <c r="F66" s="179">
        <v>1000</v>
      </c>
      <c r="G66" s="171">
        <v>274</v>
      </c>
      <c r="H66" s="171">
        <v>0.5</v>
      </c>
      <c r="I66" s="180"/>
      <c r="J66" s="171">
        <v>0.1</v>
      </c>
      <c r="K66" s="171">
        <v>0.04</v>
      </c>
      <c r="L66" s="171">
        <v>0</v>
      </c>
      <c r="M66" s="171">
        <v>0</v>
      </c>
      <c r="N66" s="171">
        <v>0</v>
      </c>
      <c r="O66" s="171">
        <v>0.14000000000000001</v>
      </c>
      <c r="P66" s="171">
        <v>0.1</v>
      </c>
    </row>
    <row r="67" spans="1:16" x14ac:dyDescent="0.25">
      <c r="A67" s="167">
        <v>340200</v>
      </c>
      <c r="B67" s="168" t="s">
        <v>1443</v>
      </c>
      <c r="C67" s="169" t="s">
        <v>1383</v>
      </c>
      <c r="D67" s="179">
        <v>6</v>
      </c>
      <c r="E67" s="179">
        <v>4</v>
      </c>
      <c r="F67" s="179">
        <v>1750</v>
      </c>
      <c r="G67" s="172">
        <v>7232</v>
      </c>
      <c r="H67" s="171">
        <v>0.5</v>
      </c>
      <c r="I67" s="168" t="s">
        <v>1390</v>
      </c>
      <c r="J67" s="171">
        <v>1.1299999999999999</v>
      </c>
      <c r="K67" s="171">
        <v>0.51</v>
      </c>
      <c r="L67" s="171">
        <v>6.48</v>
      </c>
      <c r="M67" s="171">
        <v>23.57</v>
      </c>
      <c r="N67" s="171">
        <v>5</v>
      </c>
      <c r="O67" s="171">
        <v>31.69</v>
      </c>
      <c r="P67" s="171">
        <v>24.7</v>
      </c>
    </row>
    <row r="68" spans="1:16" x14ac:dyDescent="0.25">
      <c r="A68" s="167">
        <v>340600</v>
      </c>
      <c r="B68" s="168" t="s">
        <v>1444</v>
      </c>
      <c r="C68" s="169" t="s">
        <v>1383</v>
      </c>
      <c r="D68" s="179">
        <v>46</v>
      </c>
      <c r="E68" s="179">
        <v>8</v>
      </c>
      <c r="F68" s="179">
        <v>1666</v>
      </c>
      <c r="G68" s="172">
        <v>72300</v>
      </c>
      <c r="H68" s="171">
        <v>0.8</v>
      </c>
      <c r="I68" s="168" t="s">
        <v>1094</v>
      </c>
      <c r="J68" s="171">
        <v>6.28</v>
      </c>
      <c r="K68" s="171">
        <v>4.33</v>
      </c>
      <c r="L68" s="171">
        <v>22.98</v>
      </c>
      <c r="M68" s="171">
        <v>0</v>
      </c>
      <c r="N68" s="171">
        <v>10</v>
      </c>
      <c r="O68" s="171">
        <v>33.590000000000003</v>
      </c>
      <c r="P68" s="171">
        <v>6.28</v>
      </c>
    </row>
    <row r="69" spans="1:16" x14ac:dyDescent="0.25">
      <c r="A69" s="167">
        <v>340800</v>
      </c>
      <c r="B69" s="168" t="s">
        <v>1445</v>
      </c>
      <c r="C69" s="169" t="s">
        <v>1383</v>
      </c>
      <c r="D69" s="179">
        <v>46</v>
      </c>
      <c r="E69" s="179">
        <v>8</v>
      </c>
      <c r="F69" s="179">
        <v>1666</v>
      </c>
      <c r="G69" s="172">
        <v>91000</v>
      </c>
      <c r="H69" s="171">
        <v>0.8</v>
      </c>
      <c r="I69" s="168" t="s">
        <v>1094</v>
      </c>
      <c r="J69" s="171">
        <v>7.91</v>
      </c>
      <c r="K69" s="171">
        <v>5.46</v>
      </c>
      <c r="L69" s="171">
        <v>22.98</v>
      </c>
      <c r="M69" s="171">
        <v>0</v>
      </c>
      <c r="N69" s="171">
        <v>10</v>
      </c>
      <c r="O69" s="171">
        <v>36.35</v>
      </c>
      <c r="P69" s="171">
        <v>7.91</v>
      </c>
    </row>
    <row r="70" spans="1:16" x14ac:dyDescent="0.25">
      <c r="A70" s="167">
        <v>341200</v>
      </c>
      <c r="B70" s="168" t="s">
        <v>1446</v>
      </c>
      <c r="C70" s="169" t="s">
        <v>1383</v>
      </c>
      <c r="D70" s="179">
        <v>79</v>
      </c>
      <c r="E70" s="179">
        <v>8</v>
      </c>
      <c r="F70" s="179">
        <v>1666</v>
      </c>
      <c r="G70" s="172">
        <v>115000</v>
      </c>
      <c r="H70" s="171">
        <v>0.8</v>
      </c>
      <c r="I70" s="168" t="s">
        <v>1094</v>
      </c>
      <c r="J70" s="171">
        <v>10</v>
      </c>
      <c r="K70" s="171">
        <v>6.9</v>
      </c>
      <c r="L70" s="171">
        <v>39.47</v>
      </c>
      <c r="M70" s="171">
        <v>0</v>
      </c>
      <c r="N70" s="171">
        <v>10</v>
      </c>
      <c r="O70" s="171">
        <v>56.37</v>
      </c>
      <c r="P70" s="171">
        <v>10</v>
      </c>
    </row>
    <row r="71" spans="1:16" x14ac:dyDescent="0.25">
      <c r="A71" s="167">
        <v>347000</v>
      </c>
      <c r="B71" s="168" t="s">
        <v>1447</v>
      </c>
      <c r="C71" s="169" t="s">
        <v>1383</v>
      </c>
      <c r="D71" s="179">
        <v>250</v>
      </c>
      <c r="E71" s="179">
        <v>8</v>
      </c>
      <c r="F71" s="179">
        <v>1666</v>
      </c>
      <c r="G71" s="172">
        <v>278000</v>
      </c>
      <c r="H71" s="171">
        <v>0.8</v>
      </c>
      <c r="I71" s="168" t="s">
        <v>1094</v>
      </c>
      <c r="J71" s="171">
        <v>24.18</v>
      </c>
      <c r="K71" s="171">
        <v>16.68</v>
      </c>
      <c r="L71" s="171">
        <v>124.91</v>
      </c>
      <c r="M71" s="171">
        <v>0</v>
      </c>
      <c r="N71" s="171">
        <v>10</v>
      </c>
      <c r="O71" s="171">
        <v>165.77</v>
      </c>
      <c r="P71" s="171">
        <v>24.18</v>
      </c>
    </row>
    <row r="73" spans="1:16" ht="24" x14ac:dyDescent="0.25">
      <c r="A73" s="165" t="s">
        <v>390</v>
      </c>
      <c r="B73" s="165" t="s">
        <v>1367</v>
      </c>
      <c r="C73" s="166" t="s">
        <v>1368</v>
      </c>
      <c r="D73" s="170" t="s">
        <v>1369</v>
      </c>
      <c r="E73" s="170" t="s">
        <v>1370</v>
      </c>
      <c r="F73" s="170" t="s">
        <v>1371</v>
      </c>
      <c r="G73" s="170" t="s">
        <v>1372</v>
      </c>
      <c r="H73" s="170" t="s">
        <v>1373</v>
      </c>
      <c r="I73" s="165" t="s">
        <v>1374</v>
      </c>
      <c r="J73" s="170" t="s">
        <v>1375</v>
      </c>
      <c r="K73" s="170" t="s">
        <v>1376</v>
      </c>
      <c r="L73" s="170" t="s">
        <v>1377</v>
      </c>
      <c r="M73" s="170" t="s">
        <v>1378</v>
      </c>
      <c r="N73" s="170" t="s">
        <v>1379</v>
      </c>
      <c r="O73" s="170" t="s">
        <v>1380</v>
      </c>
      <c r="P73" s="170" t="s">
        <v>1381</v>
      </c>
    </row>
    <row r="74" spans="1:16" x14ac:dyDescent="0.25">
      <c r="A74" s="167">
        <v>300510</v>
      </c>
      <c r="B74" s="168" t="s">
        <v>1448</v>
      </c>
      <c r="C74" s="169" t="s">
        <v>1383</v>
      </c>
      <c r="D74" s="179">
        <v>0</v>
      </c>
      <c r="E74" s="179">
        <v>10</v>
      </c>
      <c r="F74" s="179">
        <v>1500</v>
      </c>
      <c r="G74" s="172">
        <v>3500000</v>
      </c>
      <c r="H74" s="171">
        <v>0.9</v>
      </c>
      <c r="I74" s="180"/>
      <c r="J74" s="171">
        <v>285.32</v>
      </c>
      <c r="K74" s="171">
        <v>210</v>
      </c>
      <c r="L74" s="171">
        <v>0</v>
      </c>
      <c r="M74" s="171">
        <v>76.5</v>
      </c>
      <c r="N74" s="171">
        <v>10</v>
      </c>
      <c r="O74" s="171">
        <v>571.82000000000005</v>
      </c>
      <c r="P74" s="171">
        <v>361.82</v>
      </c>
    </row>
    <row r="75" spans="1:16" x14ac:dyDescent="0.25">
      <c r="A75" s="167">
        <v>300130</v>
      </c>
      <c r="B75" s="168" t="s">
        <v>1449</v>
      </c>
      <c r="C75" s="169" t="s">
        <v>1383</v>
      </c>
      <c r="D75" s="179">
        <v>0</v>
      </c>
      <c r="E75" s="179">
        <v>6</v>
      </c>
      <c r="F75" s="179">
        <v>1500</v>
      </c>
      <c r="G75" s="172">
        <v>34294</v>
      </c>
      <c r="H75" s="171">
        <v>0.5</v>
      </c>
      <c r="I75" s="180"/>
      <c r="J75" s="171">
        <v>4.41</v>
      </c>
      <c r="K75" s="171">
        <v>1.9</v>
      </c>
      <c r="L75" s="171">
        <v>0</v>
      </c>
      <c r="M75" s="171">
        <v>0</v>
      </c>
      <c r="N75" s="171">
        <v>5</v>
      </c>
      <c r="O75" s="171">
        <v>6.31</v>
      </c>
      <c r="P75" s="171">
        <v>4.41</v>
      </c>
    </row>
    <row r="76" spans="1:16" x14ac:dyDescent="0.25">
      <c r="A76" s="167">
        <v>340320</v>
      </c>
      <c r="B76" s="168" t="s">
        <v>1450</v>
      </c>
      <c r="C76" s="169" t="s">
        <v>1383</v>
      </c>
      <c r="D76" s="179">
        <v>0</v>
      </c>
      <c r="E76" s="179">
        <v>6</v>
      </c>
      <c r="F76" s="179">
        <v>1500</v>
      </c>
      <c r="G76" s="172">
        <v>517050</v>
      </c>
      <c r="H76" s="171">
        <v>0.5</v>
      </c>
      <c r="I76" s="180"/>
      <c r="J76" s="171">
        <v>66.59</v>
      </c>
      <c r="K76" s="171">
        <v>28.72</v>
      </c>
      <c r="L76" s="171">
        <v>0</v>
      </c>
      <c r="M76" s="171">
        <v>29.86</v>
      </c>
      <c r="N76" s="171">
        <v>5</v>
      </c>
      <c r="O76" s="171">
        <v>125.17</v>
      </c>
      <c r="P76" s="171">
        <v>96.45</v>
      </c>
    </row>
    <row r="77" spans="1:16" x14ac:dyDescent="0.25">
      <c r="A77" s="167">
        <v>300800</v>
      </c>
      <c r="B77" s="168" t="s">
        <v>1451</v>
      </c>
      <c r="C77" s="169" t="s">
        <v>1383</v>
      </c>
      <c r="D77" s="179">
        <v>0</v>
      </c>
      <c r="E77" s="179">
        <v>8</v>
      </c>
      <c r="F77" s="179">
        <v>1000</v>
      </c>
      <c r="G77" s="172">
        <v>16300</v>
      </c>
      <c r="H77" s="171">
        <v>0.5</v>
      </c>
      <c r="I77" s="180"/>
      <c r="J77" s="171">
        <v>2.4900000000000002</v>
      </c>
      <c r="K77" s="171">
        <v>1.01</v>
      </c>
      <c r="L77" s="171">
        <v>0</v>
      </c>
      <c r="M77" s="171">
        <v>0</v>
      </c>
      <c r="N77" s="171">
        <v>5</v>
      </c>
      <c r="O77" s="171">
        <v>3.5</v>
      </c>
      <c r="P77" s="171">
        <v>2.4900000000000002</v>
      </c>
    </row>
    <row r="78" spans="1:16" ht="25.5" x14ac:dyDescent="0.25">
      <c r="A78" s="167">
        <v>370400</v>
      </c>
      <c r="B78" s="168" t="s">
        <v>1452</v>
      </c>
      <c r="C78" s="169" t="s">
        <v>1383</v>
      </c>
      <c r="D78" s="179">
        <v>0</v>
      </c>
      <c r="E78" s="179">
        <v>6</v>
      </c>
      <c r="F78" s="179">
        <v>2000</v>
      </c>
      <c r="G78" s="172">
        <v>975000</v>
      </c>
      <c r="H78" s="171">
        <v>0.5</v>
      </c>
      <c r="I78" s="181"/>
      <c r="J78" s="171">
        <v>89.22</v>
      </c>
      <c r="K78" s="171">
        <v>40.619999999999997</v>
      </c>
      <c r="L78" s="171">
        <v>0</v>
      </c>
      <c r="M78" s="171">
        <v>29.86</v>
      </c>
      <c r="N78" s="171">
        <v>10</v>
      </c>
      <c r="O78" s="171">
        <v>159.69999999999999</v>
      </c>
      <c r="P78" s="171">
        <v>119.08</v>
      </c>
    </row>
    <row r="79" spans="1:16" x14ac:dyDescent="0.25">
      <c r="A79" s="167">
        <v>370700</v>
      </c>
      <c r="B79" s="168" t="s">
        <v>1453</v>
      </c>
      <c r="C79" s="169" t="s">
        <v>1383</v>
      </c>
      <c r="D79" s="179">
        <v>0</v>
      </c>
      <c r="E79" s="179">
        <v>6</v>
      </c>
      <c r="F79" s="179">
        <v>2000</v>
      </c>
      <c r="G79" s="172">
        <v>655000</v>
      </c>
      <c r="H79" s="171">
        <v>0.5</v>
      </c>
      <c r="I79" s="180"/>
      <c r="J79" s="171">
        <v>59.94</v>
      </c>
      <c r="K79" s="171">
        <v>27.29</v>
      </c>
      <c r="L79" s="171">
        <v>0</v>
      </c>
      <c r="M79" s="171">
        <v>29.86</v>
      </c>
      <c r="N79" s="171">
        <v>10</v>
      </c>
      <c r="O79" s="171">
        <v>117.09</v>
      </c>
      <c r="P79" s="171">
        <v>89.8</v>
      </c>
    </row>
    <row r="80" spans="1:16" x14ac:dyDescent="0.25">
      <c r="A80" s="167">
        <v>316000</v>
      </c>
      <c r="B80" s="168" t="s">
        <v>1454</v>
      </c>
      <c r="C80" s="169" t="s">
        <v>1383</v>
      </c>
      <c r="D80" s="179">
        <v>33</v>
      </c>
      <c r="E80" s="179">
        <v>7</v>
      </c>
      <c r="F80" s="179">
        <v>2000</v>
      </c>
      <c r="G80" s="172">
        <v>117669</v>
      </c>
      <c r="H80" s="171">
        <v>0.8</v>
      </c>
      <c r="I80" s="168" t="s">
        <v>1094</v>
      </c>
      <c r="J80" s="171">
        <v>9.48</v>
      </c>
      <c r="K80" s="171">
        <v>6.72</v>
      </c>
      <c r="L80" s="171">
        <v>16.48</v>
      </c>
      <c r="M80" s="171">
        <v>0</v>
      </c>
      <c r="N80" s="171">
        <v>10</v>
      </c>
      <c r="O80" s="171">
        <v>32.68</v>
      </c>
      <c r="P80" s="171">
        <v>9.48</v>
      </c>
    </row>
    <row r="81" spans="1:16" x14ac:dyDescent="0.25">
      <c r="A81" s="167">
        <v>370150</v>
      </c>
      <c r="B81" s="168" t="s">
        <v>1455</v>
      </c>
      <c r="C81" s="169" t="s">
        <v>1383</v>
      </c>
      <c r="D81" s="179">
        <v>65</v>
      </c>
      <c r="E81" s="179">
        <v>8</v>
      </c>
      <c r="F81" s="179">
        <v>1500</v>
      </c>
      <c r="G81" s="172">
        <v>300000</v>
      </c>
      <c r="H81" s="171">
        <v>0.9</v>
      </c>
      <c r="I81" s="168" t="s">
        <v>1390</v>
      </c>
      <c r="J81" s="171">
        <v>28.98</v>
      </c>
      <c r="K81" s="171">
        <v>22.5</v>
      </c>
      <c r="L81" s="171">
        <v>70.22</v>
      </c>
      <c r="M81" s="171">
        <v>0</v>
      </c>
      <c r="N81" s="171">
        <v>10</v>
      </c>
      <c r="O81" s="171">
        <v>121.7</v>
      </c>
      <c r="P81" s="171">
        <v>28.98</v>
      </c>
    </row>
    <row r="82" spans="1:16" ht="25.5" x14ac:dyDescent="0.25">
      <c r="A82" s="167">
        <v>370600</v>
      </c>
      <c r="B82" s="168" t="s">
        <v>1456</v>
      </c>
      <c r="C82" s="169" t="s">
        <v>1383</v>
      </c>
      <c r="D82" s="179">
        <v>23</v>
      </c>
      <c r="E82" s="179">
        <v>6</v>
      </c>
      <c r="F82" s="179">
        <v>2000</v>
      </c>
      <c r="G82" s="172">
        <v>210000</v>
      </c>
      <c r="H82" s="171">
        <v>0.5</v>
      </c>
      <c r="I82" s="168" t="s">
        <v>1094</v>
      </c>
      <c r="J82" s="171">
        <v>19.21</v>
      </c>
      <c r="K82" s="171">
        <v>8.75</v>
      </c>
      <c r="L82" s="171">
        <v>11.49</v>
      </c>
      <c r="M82" s="171">
        <v>29.86</v>
      </c>
      <c r="N82" s="171">
        <v>10</v>
      </c>
      <c r="O82" s="171">
        <v>69.31</v>
      </c>
      <c r="P82" s="171">
        <v>49.07</v>
      </c>
    </row>
    <row r="83" spans="1:16" x14ac:dyDescent="0.25">
      <c r="A83" s="167">
        <v>310800</v>
      </c>
      <c r="B83" s="168" t="s">
        <v>1457</v>
      </c>
      <c r="C83" s="169" t="s">
        <v>1397</v>
      </c>
      <c r="D83" s="179">
        <v>150</v>
      </c>
      <c r="E83" s="179">
        <v>8</v>
      </c>
      <c r="F83" s="179">
        <v>2000</v>
      </c>
      <c r="G83" s="172">
        <v>440000</v>
      </c>
      <c r="H83" s="171">
        <v>0.7</v>
      </c>
      <c r="I83" s="168" t="s">
        <v>1094</v>
      </c>
      <c r="J83" s="171">
        <v>28.34</v>
      </c>
      <c r="K83" s="171">
        <v>19.25</v>
      </c>
      <c r="L83" s="171">
        <v>74.94</v>
      </c>
      <c r="M83" s="171">
        <v>29.86</v>
      </c>
      <c r="N83" s="171">
        <v>20</v>
      </c>
      <c r="O83" s="171">
        <v>152.38999999999999</v>
      </c>
      <c r="P83" s="171">
        <v>58.2</v>
      </c>
    </row>
    <row r="84" spans="1:16" x14ac:dyDescent="0.25">
      <c r="A84" s="167">
        <v>320800</v>
      </c>
      <c r="B84" s="168" t="s">
        <v>1458</v>
      </c>
      <c r="C84" s="169" t="s">
        <v>1383</v>
      </c>
      <c r="D84" s="179">
        <v>150</v>
      </c>
      <c r="E84" s="179">
        <v>7</v>
      </c>
      <c r="F84" s="179">
        <v>2000</v>
      </c>
      <c r="G84" s="172">
        <v>440000</v>
      </c>
      <c r="H84" s="171">
        <v>0.8</v>
      </c>
      <c r="I84" s="168" t="s">
        <v>1094</v>
      </c>
      <c r="J84" s="171">
        <v>31.52</v>
      </c>
      <c r="K84" s="171">
        <v>25.14</v>
      </c>
      <c r="L84" s="171">
        <v>74.94</v>
      </c>
      <c r="M84" s="171">
        <v>29.86</v>
      </c>
      <c r="N84" s="171">
        <v>20</v>
      </c>
      <c r="O84" s="171">
        <v>161.46</v>
      </c>
      <c r="P84" s="171">
        <v>61.38</v>
      </c>
    </row>
    <row r="85" spans="1:16" x14ac:dyDescent="0.25">
      <c r="A85" s="167">
        <v>330800</v>
      </c>
      <c r="B85" s="168" t="s">
        <v>1459</v>
      </c>
      <c r="C85" s="169" t="s">
        <v>1400</v>
      </c>
      <c r="D85" s="179">
        <v>150</v>
      </c>
      <c r="E85" s="179">
        <v>6</v>
      </c>
      <c r="F85" s="179">
        <v>2000</v>
      </c>
      <c r="G85" s="172">
        <v>440000</v>
      </c>
      <c r="H85" s="171">
        <v>1.1000000000000001</v>
      </c>
      <c r="I85" s="168" t="s">
        <v>1094</v>
      </c>
      <c r="J85" s="171">
        <v>35.79</v>
      </c>
      <c r="K85" s="171">
        <v>40.33</v>
      </c>
      <c r="L85" s="171">
        <v>74.94</v>
      </c>
      <c r="M85" s="171">
        <v>29.86</v>
      </c>
      <c r="N85" s="171">
        <v>20</v>
      </c>
      <c r="O85" s="171">
        <v>180.92</v>
      </c>
      <c r="P85" s="171">
        <v>65.650000000000006</v>
      </c>
    </row>
    <row r="86" spans="1:16" x14ac:dyDescent="0.25">
      <c r="A86" s="167">
        <v>311500</v>
      </c>
      <c r="B86" s="168" t="s">
        <v>1460</v>
      </c>
      <c r="C86" s="169" t="s">
        <v>1397</v>
      </c>
      <c r="D86" s="179">
        <v>98</v>
      </c>
      <c r="E86" s="179">
        <v>8</v>
      </c>
      <c r="F86" s="179">
        <v>2000</v>
      </c>
      <c r="G86" s="172">
        <v>349000</v>
      </c>
      <c r="H86" s="171">
        <v>0.7</v>
      </c>
      <c r="I86" s="168" t="s">
        <v>1094</v>
      </c>
      <c r="J86" s="171">
        <v>22.48</v>
      </c>
      <c r="K86" s="171">
        <v>15.26</v>
      </c>
      <c r="L86" s="171">
        <v>48.96</v>
      </c>
      <c r="M86" s="171">
        <v>29.86</v>
      </c>
      <c r="N86" s="171">
        <v>20</v>
      </c>
      <c r="O86" s="171">
        <v>116.56</v>
      </c>
      <c r="P86" s="171">
        <v>52.34</v>
      </c>
    </row>
    <row r="87" spans="1:16" x14ac:dyDescent="0.25">
      <c r="A87" s="167">
        <v>321500</v>
      </c>
      <c r="B87" s="168" t="s">
        <v>1461</v>
      </c>
      <c r="C87" s="169" t="s">
        <v>1383</v>
      </c>
      <c r="D87" s="179">
        <v>98</v>
      </c>
      <c r="E87" s="179">
        <v>7</v>
      </c>
      <c r="F87" s="179">
        <v>2000</v>
      </c>
      <c r="G87" s="172">
        <v>349000</v>
      </c>
      <c r="H87" s="171">
        <v>0.8</v>
      </c>
      <c r="I87" s="168" t="s">
        <v>1094</v>
      </c>
      <c r="J87" s="171">
        <v>25</v>
      </c>
      <c r="K87" s="171">
        <v>19.940000000000001</v>
      </c>
      <c r="L87" s="171">
        <v>48.96</v>
      </c>
      <c r="M87" s="171">
        <v>29.86</v>
      </c>
      <c r="N87" s="171">
        <v>20</v>
      </c>
      <c r="O87" s="171">
        <v>123.76</v>
      </c>
      <c r="P87" s="171">
        <v>54.86</v>
      </c>
    </row>
    <row r="88" spans="1:16" x14ac:dyDescent="0.25">
      <c r="A88" s="167">
        <v>331500</v>
      </c>
      <c r="B88" s="168" t="s">
        <v>1462</v>
      </c>
      <c r="C88" s="169" t="s">
        <v>1400</v>
      </c>
      <c r="D88" s="179">
        <v>98</v>
      </c>
      <c r="E88" s="179">
        <v>6</v>
      </c>
      <c r="F88" s="179">
        <v>2000</v>
      </c>
      <c r="G88" s="172">
        <v>349000</v>
      </c>
      <c r="H88" s="171">
        <v>1.1000000000000001</v>
      </c>
      <c r="I88" s="168" t="s">
        <v>1094</v>
      </c>
      <c r="J88" s="171">
        <v>28.38</v>
      </c>
      <c r="K88" s="171">
        <v>31.99</v>
      </c>
      <c r="L88" s="171">
        <v>48.96</v>
      </c>
      <c r="M88" s="171">
        <v>29.86</v>
      </c>
      <c r="N88" s="171">
        <v>20</v>
      </c>
      <c r="O88" s="171">
        <v>139.19</v>
      </c>
      <c r="P88" s="171">
        <v>58.24</v>
      </c>
    </row>
    <row r="89" spans="1:16" x14ac:dyDescent="0.25">
      <c r="A89" s="167">
        <v>311050</v>
      </c>
      <c r="B89" s="168" t="s">
        <v>1463</v>
      </c>
      <c r="C89" s="169" t="s">
        <v>1397</v>
      </c>
      <c r="D89" s="179">
        <v>152</v>
      </c>
      <c r="E89" s="179">
        <v>8</v>
      </c>
      <c r="F89" s="179">
        <v>2000</v>
      </c>
      <c r="G89" s="172">
        <v>435000</v>
      </c>
      <c r="H89" s="171">
        <v>0.7</v>
      </c>
      <c r="I89" s="168" t="s">
        <v>1094</v>
      </c>
      <c r="J89" s="171">
        <v>28.02</v>
      </c>
      <c r="K89" s="171">
        <v>19.03</v>
      </c>
      <c r="L89" s="171">
        <v>75.94</v>
      </c>
      <c r="M89" s="171">
        <v>29.86</v>
      </c>
      <c r="N89" s="171">
        <v>20</v>
      </c>
      <c r="O89" s="171">
        <v>152.85</v>
      </c>
      <c r="P89" s="171">
        <v>57.88</v>
      </c>
    </row>
    <row r="90" spans="1:16" x14ac:dyDescent="0.25">
      <c r="A90" s="167">
        <v>321050</v>
      </c>
      <c r="B90" s="168" t="s">
        <v>1464</v>
      </c>
      <c r="C90" s="169" t="s">
        <v>1383</v>
      </c>
      <c r="D90" s="179">
        <v>152</v>
      </c>
      <c r="E90" s="179">
        <v>7</v>
      </c>
      <c r="F90" s="179">
        <v>2000</v>
      </c>
      <c r="G90" s="172">
        <v>435000</v>
      </c>
      <c r="H90" s="171">
        <v>0.8</v>
      </c>
      <c r="I90" s="168" t="s">
        <v>1094</v>
      </c>
      <c r="J90" s="171">
        <v>31.16</v>
      </c>
      <c r="K90" s="171">
        <v>24.85</v>
      </c>
      <c r="L90" s="171">
        <v>75.94</v>
      </c>
      <c r="M90" s="171">
        <v>29.86</v>
      </c>
      <c r="N90" s="171">
        <v>20</v>
      </c>
      <c r="O90" s="171">
        <v>161.81</v>
      </c>
      <c r="P90" s="171">
        <v>61.02</v>
      </c>
    </row>
    <row r="91" spans="1:16" x14ac:dyDescent="0.25">
      <c r="A91" s="167">
        <v>331050</v>
      </c>
      <c r="B91" s="168" t="s">
        <v>1465</v>
      </c>
      <c r="C91" s="169" t="s">
        <v>1400</v>
      </c>
      <c r="D91" s="179">
        <v>152</v>
      </c>
      <c r="E91" s="179">
        <v>6</v>
      </c>
      <c r="F91" s="179">
        <v>2000</v>
      </c>
      <c r="G91" s="172">
        <v>435000</v>
      </c>
      <c r="H91" s="171">
        <v>1.1000000000000001</v>
      </c>
      <c r="I91" s="168" t="s">
        <v>1094</v>
      </c>
      <c r="J91" s="171">
        <v>35.380000000000003</v>
      </c>
      <c r="K91" s="171">
        <v>39.869999999999997</v>
      </c>
      <c r="L91" s="171">
        <v>75.94</v>
      </c>
      <c r="M91" s="171">
        <v>29.86</v>
      </c>
      <c r="N91" s="171">
        <v>20</v>
      </c>
      <c r="O91" s="171">
        <v>181.05</v>
      </c>
      <c r="P91" s="171">
        <v>65.239999999999995</v>
      </c>
    </row>
    <row r="92" spans="1:16" x14ac:dyDescent="0.25">
      <c r="A92" s="167">
        <v>313200</v>
      </c>
      <c r="B92" s="168" t="s">
        <v>1466</v>
      </c>
      <c r="C92" s="169" t="s">
        <v>1397</v>
      </c>
      <c r="D92" s="179">
        <v>138</v>
      </c>
      <c r="E92" s="179">
        <v>8</v>
      </c>
      <c r="F92" s="179">
        <v>2000</v>
      </c>
      <c r="G92" s="172">
        <v>722137</v>
      </c>
      <c r="H92" s="171">
        <v>0.7</v>
      </c>
      <c r="I92" s="168" t="s">
        <v>1094</v>
      </c>
      <c r="J92" s="171">
        <v>46.51</v>
      </c>
      <c r="K92" s="171">
        <v>31.59</v>
      </c>
      <c r="L92" s="171">
        <v>68.95</v>
      </c>
      <c r="M92" s="171">
        <v>29.86</v>
      </c>
      <c r="N92" s="171">
        <v>20</v>
      </c>
      <c r="O92" s="171">
        <v>176.91</v>
      </c>
      <c r="P92" s="171">
        <v>76.37</v>
      </c>
    </row>
    <row r="93" spans="1:16" x14ac:dyDescent="0.25">
      <c r="A93" s="167">
        <v>323200</v>
      </c>
      <c r="B93" s="168" t="s">
        <v>1467</v>
      </c>
      <c r="C93" s="169" t="s">
        <v>1383</v>
      </c>
      <c r="D93" s="179">
        <v>138</v>
      </c>
      <c r="E93" s="179">
        <v>7</v>
      </c>
      <c r="F93" s="179">
        <v>2000</v>
      </c>
      <c r="G93" s="172">
        <v>722137</v>
      </c>
      <c r="H93" s="171">
        <v>0.8</v>
      </c>
      <c r="I93" s="168" t="s">
        <v>1094</v>
      </c>
      <c r="J93" s="171">
        <v>51.74</v>
      </c>
      <c r="K93" s="171">
        <v>41.26</v>
      </c>
      <c r="L93" s="171">
        <v>68.95</v>
      </c>
      <c r="M93" s="171">
        <v>29.86</v>
      </c>
      <c r="N93" s="171">
        <v>20</v>
      </c>
      <c r="O93" s="171">
        <v>191.81</v>
      </c>
      <c r="P93" s="171">
        <v>81.599999999999994</v>
      </c>
    </row>
    <row r="94" spans="1:16" x14ac:dyDescent="0.25">
      <c r="A94" s="167">
        <v>333200</v>
      </c>
      <c r="B94" s="168" t="s">
        <v>1468</v>
      </c>
      <c r="C94" s="169" t="s">
        <v>1400</v>
      </c>
      <c r="D94" s="179">
        <v>138</v>
      </c>
      <c r="E94" s="179">
        <v>6</v>
      </c>
      <c r="F94" s="179">
        <v>2000</v>
      </c>
      <c r="G94" s="172">
        <v>722137</v>
      </c>
      <c r="H94" s="171">
        <v>1.1000000000000001</v>
      </c>
      <c r="I94" s="168" t="s">
        <v>1094</v>
      </c>
      <c r="J94" s="171">
        <v>58.74</v>
      </c>
      <c r="K94" s="171">
        <v>66.19</v>
      </c>
      <c r="L94" s="171">
        <v>68.95</v>
      </c>
      <c r="M94" s="171">
        <v>29.86</v>
      </c>
      <c r="N94" s="171">
        <v>20</v>
      </c>
      <c r="O94" s="171">
        <v>223.74</v>
      </c>
      <c r="P94" s="171">
        <v>88.6</v>
      </c>
    </row>
    <row r="95" spans="1:16" x14ac:dyDescent="0.25">
      <c r="A95" s="167">
        <v>313300</v>
      </c>
      <c r="B95" s="168" t="s">
        <v>1469</v>
      </c>
      <c r="C95" s="169" t="s">
        <v>1397</v>
      </c>
      <c r="D95" s="179">
        <v>268</v>
      </c>
      <c r="E95" s="179">
        <v>8</v>
      </c>
      <c r="F95" s="179">
        <v>2000</v>
      </c>
      <c r="G95" s="172">
        <v>1183350</v>
      </c>
      <c r="H95" s="171">
        <v>0.7</v>
      </c>
      <c r="I95" s="168" t="s">
        <v>1094</v>
      </c>
      <c r="J95" s="171">
        <v>76.22</v>
      </c>
      <c r="K95" s="171">
        <v>51.77</v>
      </c>
      <c r="L95" s="171">
        <v>133.9</v>
      </c>
      <c r="M95" s="171">
        <v>29.86</v>
      </c>
      <c r="N95" s="171">
        <v>20</v>
      </c>
      <c r="O95" s="171">
        <v>291.75</v>
      </c>
      <c r="P95" s="171">
        <v>106.08</v>
      </c>
    </row>
    <row r="96" spans="1:16" x14ac:dyDescent="0.25">
      <c r="A96" s="167">
        <v>323300</v>
      </c>
      <c r="B96" s="168" t="s">
        <v>1470</v>
      </c>
      <c r="C96" s="169" t="s">
        <v>1383</v>
      </c>
      <c r="D96" s="179">
        <v>268</v>
      </c>
      <c r="E96" s="179">
        <v>7</v>
      </c>
      <c r="F96" s="179">
        <v>2000</v>
      </c>
      <c r="G96" s="172">
        <v>1183350</v>
      </c>
      <c r="H96" s="171">
        <v>0.8</v>
      </c>
      <c r="I96" s="168" t="s">
        <v>1094</v>
      </c>
      <c r="J96" s="171">
        <v>84.79</v>
      </c>
      <c r="K96" s="171">
        <v>67.62</v>
      </c>
      <c r="L96" s="171">
        <v>133.9</v>
      </c>
      <c r="M96" s="171">
        <v>29.86</v>
      </c>
      <c r="N96" s="171">
        <v>20</v>
      </c>
      <c r="O96" s="171">
        <v>316.17</v>
      </c>
      <c r="P96" s="171">
        <v>114.65</v>
      </c>
    </row>
    <row r="97" spans="1:16" x14ac:dyDescent="0.25">
      <c r="A97" s="167">
        <v>333300</v>
      </c>
      <c r="B97" s="168" t="s">
        <v>1471</v>
      </c>
      <c r="C97" s="169" t="s">
        <v>1400</v>
      </c>
      <c r="D97" s="179">
        <v>268</v>
      </c>
      <c r="E97" s="179">
        <v>6</v>
      </c>
      <c r="F97" s="179">
        <v>2000</v>
      </c>
      <c r="G97" s="172">
        <v>1183350</v>
      </c>
      <c r="H97" s="171">
        <v>1.1000000000000001</v>
      </c>
      <c r="I97" s="168" t="s">
        <v>1094</v>
      </c>
      <c r="J97" s="171">
        <v>96.25</v>
      </c>
      <c r="K97" s="171">
        <v>108.47</v>
      </c>
      <c r="L97" s="171">
        <v>133.9</v>
      </c>
      <c r="M97" s="171">
        <v>29.86</v>
      </c>
      <c r="N97" s="171">
        <v>20</v>
      </c>
      <c r="O97" s="171">
        <v>368.48</v>
      </c>
      <c r="P97" s="171">
        <v>126.11</v>
      </c>
    </row>
    <row r="98" spans="1:16" x14ac:dyDescent="0.25">
      <c r="A98" s="167">
        <v>370060</v>
      </c>
      <c r="B98" s="168" t="s">
        <v>1472</v>
      </c>
      <c r="C98" s="169" t="s">
        <v>1383</v>
      </c>
      <c r="D98" s="179">
        <v>30</v>
      </c>
      <c r="E98" s="179">
        <v>8</v>
      </c>
      <c r="F98" s="179">
        <v>1500</v>
      </c>
      <c r="G98" s="172">
        <v>150000</v>
      </c>
      <c r="H98" s="171">
        <v>0.9</v>
      </c>
      <c r="I98" s="168" t="s">
        <v>1390</v>
      </c>
      <c r="J98" s="171">
        <v>14.49</v>
      </c>
      <c r="K98" s="171">
        <v>11.25</v>
      </c>
      <c r="L98" s="171">
        <v>32.409999999999997</v>
      </c>
      <c r="M98" s="171">
        <v>29.86</v>
      </c>
      <c r="N98" s="171">
        <v>10</v>
      </c>
      <c r="O98" s="171">
        <v>88.01</v>
      </c>
      <c r="P98" s="171">
        <v>44.35</v>
      </c>
    </row>
    <row r="99" spans="1:16" x14ac:dyDescent="0.25">
      <c r="A99" s="167">
        <v>370040</v>
      </c>
      <c r="B99" s="168" t="s">
        <v>1473</v>
      </c>
      <c r="C99" s="169" t="s">
        <v>1383</v>
      </c>
      <c r="D99" s="179">
        <v>67</v>
      </c>
      <c r="E99" s="179">
        <v>8</v>
      </c>
      <c r="F99" s="179">
        <v>1500</v>
      </c>
      <c r="G99" s="172">
        <v>317709</v>
      </c>
      <c r="H99" s="171">
        <v>0.5</v>
      </c>
      <c r="I99" s="168" t="s">
        <v>1094</v>
      </c>
      <c r="J99" s="171">
        <v>30.69</v>
      </c>
      <c r="K99" s="171">
        <v>13.23</v>
      </c>
      <c r="L99" s="171">
        <v>33.47</v>
      </c>
      <c r="M99" s="171">
        <v>29.86</v>
      </c>
      <c r="N99" s="171">
        <v>10</v>
      </c>
      <c r="O99" s="171">
        <v>107.25</v>
      </c>
      <c r="P99" s="171">
        <v>60.55</v>
      </c>
    </row>
    <row r="100" spans="1:16" x14ac:dyDescent="0.25">
      <c r="A100" s="167">
        <v>390000</v>
      </c>
      <c r="B100" s="168" t="s">
        <v>1474</v>
      </c>
      <c r="C100" s="169" t="s">
        <v>1383</v>
      </c>
      <c r="D100" s="179">
        <v>16</v>
      </c>
      <c r="E100" s="179">
        <v>10</v>
      </c>
      <c r="F100" s="179">
        <v>2000</v>
      </c>
      <c r="G100" s="172">
        <v>67500</v>
      </c>
      <c r="H100" s="171">
        <v>0.5</v>
      </c>
      <c r="I100" s="168" t="s">
        <v>1094</v>
      </c>
      <c r="J100" s="171">
        <v>4.12</v>
      </c>
      <c r="K100" s="171">
        <v>1.68</v>
      </c>
      <c r="L100" s="171">
        <v>7.99</v>
      </c>
      <c r="M100" s="171">
        <v>25.15</v>
      </c>
      <c r="N100" s="171">
        <v>10</v>
      </c>
      <c r="O100" s="171">
        <v>38.94</v>
      </c>
      <c r="P100" s="171">
        <v>29.27</v>
      </c>
    </row>
    <row r="101" spans="1:16" x14ac:dyDescent="0.25">
      <c r="A101" s="167">
        <v>390100</v>
      </c>
      <c r="B101" s="168" t="s">
        <v>1475</v>
      </c>
      <c r="C101" s="169" t="s">
        <v>1383</v>
      </c>
      <c r="D101" s="179">
        <v>12</v>
      </c>
      <c r="E101" s="179">
        <v>10</v>
      </c>
      <c r="F101" s="179">
        <v>2000</v>
      </c>
      <c r="G101" s="172">
        <v>33750</v>
      </c>
      <c r="H101" s="171">
        <v>0.5</v>
      </c>
      <c r="I101" s="168" t="s">
        <v>1094</v>
      </c>
      <c r="J101" s="171">
        <v>2.06</v>
      </c>
      <c r="K101" s="171">
        <v>0.84</v>
      </c>
      <c r="L101" s="171">
        <v>5.99</v>
      </c>
      <c r="M101" s="171">
        <v>25.15</v>
      </c>
      <c r="N101" s="171">
        <v>10</v>
      </c>
      <c r="O101" s="171">
        <v>34.04</v>
      </c>
      <c r="P101" s="171">
        <v>27.21</v>
      </c>
    </row>
    <row r="102" spans="1:16" x14ac:dyDescent="0.25">
      <c r="A102" s="167">
        <v>300010</v>
      </c>
      <c r="B102" s="168" t="s">
        <v>1476</v>
      </c>
      <c r="C102" s="169" t="s">
        <v>1383</v>
      </c>
      <c r="D102" s="179">
        <v>0</v>
      </c>
      <c r="E102" s="179">
        <v>6</v>
      </c>
      <c r="F102" s="179">
        <v>1500</v>
      </c>
      <c r="G102" s="172">
        <v>35553</v>
      </c>
      <c r="H102" s="171">
        <v>0.5</v>
      </c>
      <c r="I102" s="180"/>
      <c r="J102" s="171">
        <v>4.57</v>
      </c>
      <c r="K102" s="171">
        <v>1.97</v>
      </c>
      <c r="L102" s="171">
        <v>0</v>
      </c>
      <c r="M102" s="171">
        <v>0</v>
      </c>
      <c r="N102" s="171">
        <v>5</v>
      </c>
      <c r="O102" s="171">
        <v>6.54</v>
      </c>
      <c r="P102" s="171">
        <v>4.57</v>
      </c>
    </row>
    <row r="104" spans="1:16" ht="24" x14ac:dyDescent="0.25">
      <c r="A104" s="165" t="s">
        <v>390</v>
      </c>
      <c r="B104" s="165" t="s">
        <v>1367</v>
      </c>
      <c r="C104" s="166" t="s">
        <v>1368</v>
      </c>
      <c r="D104" s="170" t="s">
        <v>1369</v>
      </c>
      <c r="E104" s="170" t="s">
        <v>1370</v>
      </c>
      <c r="F104" s="170" t="s">
        <v>1371</v>
      </c>
      <c r="G104" s="170" t="s">
        <v>1372</v>
      </c>
      <c r="H104" s="170" t="s">
        <v>1373</v>
      </c>
      <c r="I104" s="165" t="s">
        <v>1374</v>
      </c>
      <c r="J104" s="170" t="s">
        <v>1375</v>
      </c>
      <c r="K104" s="170" t="s">
        <v>1376</v>
      </c>
      <c r="L104" s="170" t="s">
        <v>1377</v>
      </c>
      <c r="M104" s="170" t="s">
        <v>1378</v>
      </c>
      <c r="N104" s="170" t="s">
        <v>1379</v>
      </c>
      <c r="O104" s="170" t="s">
        <v>1380</v>
      </c>
      <c r="P104" s="170" t="s">
        <v>1381</v>
      </c>
    </row>
    <row r="105" spans="1:16" x14ac:dyDescent="0.25">
      <c r="A105" s="167">
        <v>351500</v>
      </c>
      <c r="B105" s="168" t="s">
        <v>1477</v>
      </c>
      <c r="C105" s="169" t="s">
        <v>1383</v>
      </c>
      <c r="D105" s="179">
        <v>220</v>
      </c>
      <c r="E105" s="179">
        <v>5</v>
      </c>
      <c r="F105" s="179">
        <v>1500</v>
      </c>
      <c r="G105" s="172">
        <v>1820000</v>
      </c>
      <c r="H105" s="171">
        <v>1</v>
      </c>
      <c r="I105" s="168" t="s">
        <v>1094</v>
      </c>
      <c r="J105" s="171">
        <v>259.23</v>
      </c>
      <c r="K105" s="171">
        <v>242.66</v>
      </c>
      <c r="L105" s="171">
        <v>109.92</v>
      </c>
      <c r="M105" s="171">
        <v>29.86</v>
      </c>
      <c r="N105" s="171">
        <v>10</v>
      </c>
      <c r="O105" s="171">
        <v>641.66999999999996</v>
      </c>
      <c r="P105" s="171">
        <v>289.08999999999997</v>
      </c>
    </row>
    <row r="106" spans="1:16" x14ac:dyDescent="0.25">
      <c r="A106" s="167">
        <v>351000</v>
      </c>
      <c r="B106" s="168" t="s">
        <v>1478</v>
      </c>
      <c r="C106" s="169" t="s">
        <v>1383</v>
      </c>
      <c r="D106" s="179">
        <v>208</v>
      </c>
      <c r="E106" s="179">
        <v>5</v>
      </c>
      <c r="F106" s="179">
        <v>1500</v>
      </c>
      <c r="G106" s="172">
        <v>1247000</v>
      </c>
      <c r="H106" s="171">
        <v>1</v>
      </c>
      <c r="I106" s="168" t="s">
        <v>1094</v>
      </c>
      <c r="J106" s="171">
        <v>177.61</v>
      </c>
      <c r="K106" s="171">
        <v>166.26</v>
      </c>
      <c r="L106" s="171">
        <v>103.92</v>
      </c>
      <c r="M106" s="171">
        <v>29.86</v>
      </c>
      <c r="N106" s="171">
        <v>10</v>
      </c>
      <c r="O106" s="171">
        <v>477.65</v>
      </c>
      <c r="P106" s="171">
        <v>207.47</v>
      </c>
    </row>
    <row r="107" spans="1:16" x14ac:dyDescent="0.25">
      <c r="A107" s="167">
        <v>352000</v>
      </c>
      <c r="B107" s="168" t="s">
        <v>1479</v>
      </c>
      <c r="C107" s="169" t="s">
        <v>1383</v>
      </c>
      <c r="D107" s="179">
        <v>558</v>
      </c>
      <c r="E107" s="179">
        <v>5</v>
      </c>
      <c r="F107" s="179">
        <v>1500</v>
      </c>
      <c r="G107" s="172">
        <v>3649000</v>
      </c>
      <c r="H107" s="171">
        <v>1</v>
      </c>
      <c r="I107" s="168" t="s">
        <v>1094</v>
      </c>
      <c r="J107" s="171">
        <v>519.75</v>
      </c>
      <c r="K107" s="171">
        <v>486.53</v>
      </c>
      <c r="L107" s="171">
        <v>278.8</v>
      </c>
      <c r="M107" s="171">
        <v>29.86</v>
      </c>
      <c r="N107" s="171">
        <v>10</v>
      </c>
      <c r="O107" s="172">
        <v>1314.94</v>
      </c>
      <c r="P107" s="171">
        <v>549.61</v>
      </c>
    </row>
    <row r="108" spans="1:16" x14ac:dyDescent="0.25">
      <c r="A108" s="167">
        <v>371200</v>
      </c>
      <c r="B108" s="168" t="s">
        <v>1480</v>
      </c>
      <c r="C108" s="169" t="s">
        <v>1383</v>
      </c>
      <c r="D108" s="179">
        <v>0</v>
      </c>
      <c r="E108" s="179">
        <v>8</v>
      </c>
      <c r="F108" s="179">
        <v>1250</v>
      </c>
      <c r="G108" s="171">
        <v>964</v>
      </c>
      <c r="H108" s="171">
        <v>0.5</v>
      </c>
      <c r="I108" s="168" t="s">
        <v>1392</v>
      </c>
      <c r="J108" s="171">
        <v>0.12</v>
      </c>
      <c r="K108" s="171">
        <v>0.04</v>
      </c>
      <c r="L108" s="171">
        <v>0</v>
      </c>
      <c r="M108" s="171">
        <v>0</v>
      </c>
      <c r="N108" s="171">
        <v>0</v>
      </c>
      <c r="O108" s="171">
        <v>0.16</v>
      </c>
      <c r="P108" s="171">
        <v>0.12</v>
      </c>
    </row>
    <row r="109" spans="1:16" x14ac:dyDescent="0.25">
      <c r="A109" s="167">
        <v>344000</v>
      </c>
      <c r="B109" s="168" t="s">
        <v>1481</v>
      </c>
      <c r="C109" s="169" t="s">
        <v>1383</v>
      </c>
      <c r="D109" s="179">
        <v>85</v>
      </c>
      <c r="E109" s="179">
        <v>6</v>
      </c>
      <c r="F109" s="179">
        <v>1500</v>
      </c>
      <c r="G109" s="172">
        <v>69300</v>
      </c>
      <c r="H109" s="171">
        <v>0.5</v>
      </c>
      <c r="I109" s="168" t="s">
        <v>1094</v>
      </c>
      <c r="J109" s="171">
        <v>8.92</v>
      </c>
      <c r="K109" s="171">
        <v>3.85</v>
      </c>
      <c r="L109" s="171">
        <v>42.47</v>
      </c>
      <c r="M109" s="171">
        <v>0</v>
      </c>
      <c r="N109" s="171">
        <v>5</v>
      </c>
      <c r="O109" s="171">
        <v>55.24</v>
      </c>
      <c r="P109" s="171">
        <v>8.92</v>
      </c>
    </row>
    <row r="110" spans="1:16" x14ac:dyDescent="0.25">
      <c r="A110" s="167">
        <v>300240</v>
      </c>
      <c r="B110" s="168" t="s">
        <v>1482</v>
      </c>
      <c r="C110" s="169" t="s">
        <v>1383</v>
      </c>
      <c r="D110" s="179">
        <v>0</v>
      </c>
      <c r="E110" s="179">
        <v>8</v>
      </c>
      <c r="F110" s="179">
        <v>1000</v>
      </c>
      <c r="G110" s="172">
        <v>17800</v>
      </c>
      <c r="H110" s="171">
        <v>0.5</v>
      </c>
      <c r="I110" s="180"/>
      <c r="J110" s="171">
        <v>2.57</v>
      </c>
      <c r="K110" s="171">
        <v>1.1100000000000001</v>
      </c>
      <c r="L110" s="171">
        <v>0</v>
      </c>
      <c r="M110" s="171">
        <v>0</v>
      </c>
      <c r="N110" s="171">
        <v>10</v>
      </c>
      <c r="O110" s="171">
        <v>3.68</v>
      </c>
      <c r="P110" s="171">
        <v>2.57</v>
      </c>
    </row>
    <row r="111" spans="1:16" x14ac:dyDescent="0.25">
      <c r="A111" s="167">
        <v>340300</v>
      </c>
      <c r="B111" s="168" t="s">
        <v>1483</v>
      </c>
      <c r="C111" s="169" t="s">
        <v>1383</v>
      </c>
      <c r="D111" s="179">
        <v>14</v>
      </c>
      <c r="E111" s="179">
        <v>10</v>
      </c>
      <c r="F111" s="179">
        <v>2000</v>
      </c>
      <c r="G111" s="172">
        <v>3850</v>
      </c>
      <c r="H111" s="171">
        <v>0.5</v>
      </c>
      <c r="I111" s="168" t="s">
        <v>1390</v>
      </c>
      <c r="J111" s="171">
        <v>0.2</v>
      </c>
      <c r="K111" s="171">
        <v>0.09</v>
      </c>
      <c r="L111" s="171">
        <v>15.12</v>
      </c>
      <c r="M111" s="171">
        <v>0</v>
      </c>
      <c r="N111" s="171">
        <v>20</v>
      </c>
      <c r="O111" s="171">
        <v>15.41</v>
      </c>
      <c r="P111" s="171">
        <v>0.2</v>
      </c>
    </row>
    <row r="112" spans="1:16" x14ac:dyDescent="0.25">
      <c r="A112" s="167">
        <v>340400</v>
      </c>
      <c r="B112" s="168" t="s">
        <v>1484</v>
      </c>
      <c r="C112" s="169" t="s">
        <v>1383</v>
      </c>
      <c r="D112" s="179">
        <v>47</v>
      </c>
      <c r="E112" s="179">
        <v>10</v>
      </c>
      <c r="F112" s="179">
        <v>2000</v>
      </c>
      <c r="G112" s="172">
        <v>54280</v>
      </c>
      <c r="H112" s="171">
        <v>0.5</v>
      </c>
      <c r="I112" s="168" t="s">
        <v>1094</v>
      </c>
      <c r="J112" s="171">
        <v>2.94</v>
      </c>
      <c r="K112" s="171">
        <v>1.35</v>
      </c>
      <c r="L112" s="171">
        <v>23.48</v>
      </c>
      <c r="M112" s="171">
        <v>0</v>
      </c>
      <c r="N112" s="171">
        <v>20</v>
      </c>
      <c r="O112" s="171">
        <v>27.77</v>
      </c>
      <c r="P112" s="171">
        <v>2.94</v>
      </c>
    </row>
    <row r="113" spans="1:16" x14ac:dyDescent="0.25">
      <c r="A113" s="167">
        <v>340610</v>
      </c>
      <c r="B113" s="168" t="s">
        <v>1485</v>
      </c>
      <c r="C113" s="169" t="s">
        <v>1383</v>
      </c>
      <c r="D113" s="179">
        <v>63</v>
      </c>
      <c r="E113" s="179">
        <v>10</v>
      </c>
      <c r="F113" s="179">
        <v>2000</v>
      </c>
      <c r="G113" s="172">
        <v>57790</v>
      </c>
      <c r="H113" s="171">
        <v>0.5</v>
      </c>
      <c r="I113" s="168" t="s">
        <v>1094</v>
      </c>
      <c r="J113" s="171">
        <v>3.14</v>
      </c>
      <c r="K113" s="171">
        <v>1.44</v>
      </c>
      <c r="L113" s="171">
        <v>31.47</v>
      </c>
      <c r="M113" s="171">
        <v>0</v>
      </c>
      <c r="N113" s="171">
        <v>20</v>
      </c>
      <c r="O113" s="171">
        <v>36.049999999999997</v>
      </c>
      <c r="P113" s="171">
        <v>3.14</v>
      </c>
    </row>
    <row r="114" spans="1:16" x14ac:dyDescent="0.25">
      <c r="A114" s="167">
        <v>341810</v>
      </c>
      <c r="B114" s="168" t="s">
        <v>1486</v>
      </c>
      <c r="C114" s="169" t="s">
        <v>1383</v>
      </c>
      <c r="D114" s="179">
        <v>173</v>
      </c>
      <c r="E114" s="179">
        <v>10</v>
      </c>
      <c r="F114" s="179">
        <v>2000</v>
      </c>
      <c r="G114" s="172">
        <v>101360</v>
      </c>
      <c r="H114" s="171">
        <v>0.5</v>
      </c>
      <c r="I114" s="168" t="s">
        <v>1094</v>
      </c>
      <c r="J114" s="171">
        <v>5.5</v>
      </c>
      <c r="K114" s="171">
        <v>2.5299999999999998</v>
      </c>
      <c r="L114" s="171">
        <v>86.43</v>
      </c>
      <c r="M114" s="171">
        <v>0</v>
      </c>
      <c r="N114" s="171">
        <v>20</v>
      </c>
      <c r="O114" s="171">
        <v>94.46</v>
      </c>
      <c r="P114" s="171">
        <v>5.5</v>
      </c>
    </row>
    <row r="115" spans="1:16" x14ac:dyDescent="0.25">
      <c r="A115" s="167">
        <v>343600</v>
      </c>
      <c r="B115" s="168" t="s">
        <v>1487</v>
      </c>
      <c r="C115" s="169" t="s">
        <v>1383</v>
      </c>
      <c r="D115" s="179">
        <v>444</v>
      </c>
      <c r="E115" s="179">
        <v>10</v>
      </c>
      <c r="F115" s="179">
        <v>2000</v>
      </c>
      <c r="G115" s="172">
        <v>195000</v>
      </c>
      <c r="H115" s="171">
        <v>0.5</v>
      </c>
      <c r="I115" s="168" t="s">
        <v>1094</v>
      </c>
      <c r="J115" s="171">
        <v>10.59</v>
      </c>
      <c r="K115" s="171">
        <v>4.87</v>
      </c>
      <c r="L115" s="171">
        <v>221.84</v>
      </c>
      <c r="M115" s="171">
        <v>0</v>
      </c>
      <c r="N115" s="171">
        <v>20</v>
      </c>
      <c r="O115" s="171">
        <v>237.3</v>
      </c>
      <c r="P115" s="171">
        <v>10.59</v>
      </c>
    </row>
    <row r="116" spans="1:16" x14ac:dyDescent="0.25">
      <c r="A116" s="167">
        <v>337000</v>
      </c>
      <c r="B116" s="168" t="s">
        <v>1488</v>
      </c>
      <c r="C116" s="169" t="s">
        <v>1383</v>
      </c>
      <c r="D116" s="179">
        <v>3</v>
      </c>
      <c r="E116" s="179">
        <v>4</v>
      </c>
      <c r="F116" s="179">
        <v>1500</v>
      </c>
      <c r="G116" s="172">
        <v>6352</v>
      </c>
      <c r="H116" s="171">
        <v>0.5</v>
      </c>
      <c r="I116" s="168" t="s">
        <v>1392</v>
      </c>
      <c r="J116" s="171">
        <v>1.1599999999999999</v>
      </c>
      <c r="K116" s="171">
        <v>0.52</v>
      </c>
      <c r="L116" s="171">
        <v>2.0699999999999998</v>
      </c>
      <c r="M116" s="171">
        <v>0</v>
      </c>
      <c r="N116" s="171">
        <v>5</v>
      </c>
      <c r="O116" s="171">
        <v>3.75</v>
      </c>
      <c r="P116" s="171">
        <v>1.1599999999999999</v>
      </c>
    </row>
    <row r="117" spans="1:16" x14ac:dyDescent="0.25">
      <c r="A117" s="167">
        <v>370440</v>
      </c>
      <c r="B117" s="168" t="s">
        <v>1489</v>
      </c>
      <c r="C117" s="169" t="s">
        <v>1383</v>
      </c>
      <c r="D117" s="179">
        <v>65</v>
      </c>
      <c r="E117" s="179">
        <v>6</v>
      </c>
      <c r="F117" s="179">
        <v>2000</v>
      </c>
      <c r="G117" s="172">
        <v>330000</v>
      </c>
      <c r="H117" s="171">
        <v>0.9</v>
      </c>
      <c r="I117" s="168" t="s">
        <v>1390</v>
      </c>
      <c r="J117" s="171">
        <v>30.19</v>
      </c>
      <c r="K117" s="171">
        <v>24.75</v>
      </c>
      <c r="L117" s="171">
        <v>70.22</v>
      </c>
      <c r="M117" s="171">
        <v>29.86</v>
      </c>
      <c r="N117" s="171">
        <v>10</v>
      </c>
      <c r="O117" s="171">
        <v>155.02000000000001</v>
      </c>
      <c r="P117" s="171">
        <v>60.05</v>
      </c>
    </row>
    <row r="118" spans="1:16" x14ac:dyDescent="0.25">
      <c r="A118" s="167">
        <v>307050</v>
      </c>
      <c r="B118" s="168" t="s">
        <v>1490</v>
      </c>
      <c r="C118" s="169" t="s">
        <v>1383</v>
      </c>
      <c r="D118" s="179">
        <v>0</v>
      </c>
      <c r="E118" s="179">
        <v>4</v>
      </c>
      <c r="F118" s="179">
        <v>2000</v>
      </c>
      <c r="G118" s="172">
        <v>3117</v>
      </c>
      <c r="H118" s="171">
        <v>0.5</v>
      </c>
      <c r="I118" s="168" t="s">
        <v>1392</v>
      </c>
      <c r="J118" s="171">
        <v>0.44</v>
      </c>
      <c r="K118" s="171">
        <v>0.19</v>
      </c>
      <c r="L118" s="171">
        <v>0</v>
      </c>
      <c r="M118" s="171">
        <v>0</v>
      </c>
      <c r="N118" s="171">
        <v>0</v>
      </c>
      <c r="O118" s="171">
        <v>0.63</v>
      </c>
      <c r="P118" s="171">
        <v>0.44</v>
      </c>
    </row>
    <row r="119" spans="1:16" x14ac:dyDescent="0.25">
      <c r="A119" s="167">
        <v>307000</v>
      </c>
      <c r="B119" s="168" t="s">
        <v>1491</v>
      </c>
      <c r="C119" s="169" t="s">
        <v>1383</v>
      </c>
      <c r="D119" s="179">
        <v>0</v>
      </c>
      <c r="E119" s="179">
        <v>4</v>
      </c>
      <c r="F119" s="179">
        <v>2000</v>
      </c>
      <c r="G119" s="172">
        <v>9365</v>
      </c>
      <c r="H119" s="171">
        <v>0.5</v>
      </c>
      <c r="I119" s="168" t="s">
        <v>1392</v>
      </c>
      <c r="J119" s="171">
        <v>1.35</v>
      </c>
      <c r="K119" s="171">
        <v>0.57999999999999996</v>
      </c>
      <c r="L119" s="171">
        <v>0</v>
      </c>
      <c r="M119" s="171">
        <v>0</v>
      </c>
      <c r="N119" s="171">
        <v>0</v>
      </c>
      <c r="O119" s="171">
        <v>1.93</v>
      </c>
      <c r="P119" s="171">
        <v>1.35</v>
      </c>
    </row>
    <row r="120" spans="1:16" x14ac:dyDescent="0.25">
      <c r="A120" s="167">
        <v>300050</v>
      </c>
      <c r="B120" s="168" t="s">
        <v>1492</v>
      </c>
      <c r="C120" s="169" t="s">
        <v>1383</v>
      </c>
      <c r="D120" s="179">
        <v>0</v>
      </c>
      <c r="E120" s="179">
        <v>6</v>
      </c>
      <c r="F120" s="179">
        <v>1500</v>
      </c>
      <c r="G120" s="172">
        <v>14580</v>
      </c>
      <c r="H120" s="171">
        <v>0.5</v>
      </c>
      <c r="I120" s="168" t="s">
        <v>1392</v>
      </c>
      <c r="J120" s="171">
        <v>1.87</v>
      </c>
      <c r="K120" s="171">
        <v>0.81</v>
      </c>
      <c r="L120" s="171">
        <v>0</v>
      </c>
      <c r="M120" s="171">
        <v>0</v>
      </c>
      <c r="N120" s="171">
        <v>5</v>
      </c>
      <c r="O120" s="171">
        <v>2.68</v>
      </c>
      <c r="P120" s="171">
        <v>1.87</v>
      </c>
    </row>
    <row r="121" spans="1:16" x14ac:dyDescent="0.25">
      <c r="A121" s="167">
        <v>344500</v>
      </c>
      <c r="B121" s="168" t="s">
        <v>1493</v>
      </c>
      <c r="C121" s="169" t="s">
        <v>1383</v>
      </c>
      <c r="D121" s="179">
        <v>15</v>
      </c>
      <c r="E121" s="179">
        <v>7</v>
      </c>
      <c r="F121" s="179">
        <v>2000</v>
      </c>
      <c r="G121" s="172">
        <v>67500</v>
      </c>
      <c r="H121" s="171">
        <v>0.8</v>
      </c>
      <c r="I121" s="168" t="s">
        <v>1094</v>
      </c>
      <c r="J121" s="171">
        <v>4.83</v>
      </c>
      <c r="K121" s="171">
        <v>3.85</v>
      </c>
      <c r="L121" s="171">
        <v>7.49</v>
      </c>
      <c r="M121" s="171">
        <v>25.15</v>
      </c>
      <c r="N121" s="171">
        <v>20</v>
      </c>
      <c r="O121" s="171">
        <v>41.32</v>
      </c>
      <c r="P121" s="171">
        <v>29.98</v>
      </c>
    </row>
    <row r="122" spans="1:16" x14ac:dyDescent="0.25">
      <c r="A122" s="167">
        <v>327530</v>
      </c>
      <c r="B122" s="168" t="s">
        <v>1494</v>
      </c>
      <c r="C122" s="169" t="s">
        <v>1383</v>
      </c>
      <c r="D122" s="179">
        <v>49</v>
      </c>
      <c r="E122" s="179">
        <v>7</v>
      </c>
      <c r="F122" s="179">
        <v>1500</v>
      </c>
      <c r="G122" s="172">
        <v>138600</v>
      </c>
      <c r="H122" s="171">
        <v>1.1000000000000001</v>
      </c>
      <c r="I122" s="168" t="s">
        <v>1094</v>
      </c>
      <c r="J122" s="171">
        <v>13.24</v>
      </c>
      <c r="K122" s="171">
        <v>14.52</v>
      </c>
      <c r="L122" s="171">
        <v>24.48</v>
      </c>
      <c r="M122" s="171">
        <v>25.15</v>
      </c>
      <c r="N122" s="171">
        <v>20</v>
      </c>
      <c r="O122" s="171">
        <v>77.39</v>
      </c>
      <c r="P122" s="171">
        <v>38.39</v>
      </c>
    </row>
    <row r="123" spans="1:16" ht="25.5" x14ac:dyDescent="0.25">
      <c r="A123" s="167">
        <v>352500</v>
      </c>
      <c r="B123" s="182" t="s">
        <v>1495</v>
      </c>
      <c r="C123" s="169" t="s">
        <v>1400</v>
      </c>
      <c r="D123" s="179">
        <v>74</v>
      </c>
      <c r="E123" s="179">
        <v>7</v>
      </c>
      <c r="F123" s="179">
        <v>1500</v>
      </c>
      <c r="G123" s="172">
        <v>309750</v>
      </c>
      <c r="H123" s="171">
        <v>1.1000000000000001</v>
      </c>
      <c r="I123" s="168" t="s">
        <v>1094</v>
      </c>
      <c r="J123" s="171">
        <v>29.59</v>
      </c>
      <c r="K123" s="171">
        <v>32.450000000000003</v>
      </c>
      <c r="L123" s="171">
        <v>36.97</v>
      </c>
      <c r="M123" s="171">
        <v>25.15</v>
      </c>
      <c r="N123" s="171">
        <v>20</v>
      </c>
      <c r="O123" s="171">
        <v>124.16</v>
      </c>
      <c r="P123" s="171">
        <v>54.74</v>
      </c>
    </row>
    <row r="124" spans="1:16" ht="25.5" x14ac:dyDescent="0.25">
      <c r="A124" s="167">
        <v>312000</v>
      </c>
      <c r="B124" s="168" t="s">
        <v>1496</v>
      </c>
      <c r="C124" s="169" t="s">
        <v>1383</v>
      </c>
      <c r="D124" s="179">
        <v>74</v>
      </c>
      <c r="E124" s="179">
        <v>7</v>
      </c>
      <c r="F124" s="179">
        <v>1500</v>
      </c>
      <c r="G124" s="172">
        <v>309750</v>
      </c>
      <c r="H124" s="171">
        <v>1.1000000000000001</v>
      </c>
      <c r="I124" s="168" t="s">
        <v>1094</v>
      </c>
      <c r="J124" s="171">
        <v>29.59</v>
      </c>
      <c r="K124" s="171">
        <v>32.450000000000003</v>
      </c>
      <c r="L124" s="171">
        <v>36.97</v>
      </c>
      <c r="M124" s="171">
        <v>25.15</v>
      </c>
      <c r="N124" s="171">
        <v>20</v>
      </c>
      <c r="O124" s="171">
        <v>124.16</v>
      </c>
      <c r="P124" s="171">
        <v>54.74</v>
      </c>
    </row>
    <row r="125" spans="1:16" x14ac:dyDescent="0.25">
      <c r="A125" s="167">
        <v>311400</v>
      </c>
      <c r="B125" s="168" t="s">
        <v>1497</v>
      </c>
      <c r="C125" s="169" t="s">
        <v>1397</v>
      </c>
      <c r="D125" s="179">
        <v>198</v>
      </c>
      <c r="E125" s="179">
        <v>10</v>
      </c>
      <c r="F125" s="179">
        <v>2000</v>
      </c>
      <c r="G125" s="172">
        <v>993780</v>
      </c>
      <c r="H125" s="171">
        <v>1.05</v>
      </c>
      <c r="I125" s="168" t="s">
        <v>1094</v>
      </c>
      <c r="J125" s="171">
        <v>54</v>
      </c>
      <c r="K125" s="171">
        <v>52.17</v>
      </c>
      <c r="L125" s="171">
        <v>98.93</v>
      </c>
      <c r="M125" s="171">
        <v>29.86</v>
      </c>
      <c r="N125" s="171">
        <v>20</v>
      </c>
      <c r="O125" s="171">
        <v>234.96</v>
      </c>
      <c r="P125" s="171">
        <v>83.86</v>
      </c>
    </row>
    <row r="126" spans="1:16" x14ac:dyDescent="0.25">
      <c r="A126" s="167">
        <v>321400</v>
      </c>
      <c r="B126" s="168" t="s">
        <v>1498</v>
      </c>
      <c r="C126" s="169" t="s">
        <v>1383</v>
      </c>
      <c r="D126" s="179">
        <v>198</v>
      </c>
      <c r="E126" s="179">
        <v>8</v>
      </c>
      <c r="F126" s="179">
        <v>2000</v>
      </c>
      <c r="G126" s="172">
        <v>993780</v>
      </c>
      <c r="H126" s="171">
        <v>1.1499999999999999</v>
      </c>
      <c r="I126" s="168" t="s">
        <v>1094</v>
      </c>
      <c r="J126" s="171">
        <v>64.010000000000005</v>
      </c>
      <c r="K126" s="171">
        <v>71.42</v>
      </c>
      <c r="L126" s="171">
        <v>98.93</v>
      </c>
      <c r="M126" s="171">
        <v>29.86</v>
      </c>
      <c r="N126" s="171">
        <v>20</v>
      </c>
      <c r="O126" s="171">
        <v>264.22000000000003</v>
      </c>
      <c r="P126" s="171">
        <v>93.87</v>
      </c>
    </row>
    <row r="127" spans="1:16" x14ac:dyDescent="0.25">
      <c r="A127" s="167">
        <v>331400</v>
      </c>
      <c r="B127" s="168" t="s">
        <v>1499</v>
      </c>
      <c r="C127" s="169" t="s">
        <v>1400</v>
      </c>
      <c r="D127" s="179">
        <v>198</v>
      </c>
      <c r="E127" s="179">
        <v>6</v>
      </c>
      <c r="F127" s="179">
        <v>2000</v>
      </c>
      <c r="G127" s="172">
        <v>993780</v>
      </c>
      <c r="H127" s="171">
        <v>1.2</v>
      </c>
      <c r="I127" s="168" t="s">
        <v>1094</v>
      </c>
      <c r="J127" s="171">
        <v>80.83</v>
      </c>
      <c r="K127" s="171">
        <v>99.37</v>
      </c>
      <c r="L127" s="171">
        <v>98.93</v>
      </c>
      <c r="M127" s="171">
        <v>29.86</v>
      </c>
      <c r="N127" s="171">
        <v>20</v>
      </c>
      <c r="O127" s="171">
        <v>308.99</v>
      </c>
      <c r="P127" s="171">
        <v>110.69</v>
      </c>
    </row>
    <row r="128" spans="1:16" x14ac:dyDescent="0.25">
      <c r="A128" s="167">
        <v>311200</v>
      </c>
      <c r="B128" s="168" t="s">
        <v>1500</v>
      </c>
      <c r="C128" s="169" t="s">
        <v>1397</v>
      </c>
      <c r="D128" s="179">
        <v>148</v>
      </c>
      <c r="E128" s="179">
        <v>10</v>
      </c>
      <c r="F128" s="179">
        <v>2000</v>
      </c>
      <c r="G128" s="172">
        <v>809550</v>
      </c>
      <c r="H128" s="171">
        <v>1.05</v>
      </c>
      <c r="I128" s="168" t="s">
        <v>1094</v>
      </c>
      <c r="J128" s="171">
        <v>43.99</v>
      </c>
      <c r="K128" s="171">
        <v>42.5</v>
      </c>
      <c r="L128" s="171">
        <v>73.94</v>
      </c>
      <c r="M128" s="171">
        <v>29.86</v>
      </c>
      <c r="N128" s="171">
        <v>20</v>
      </c>
      <c r="O128" s="171">
        <v>190.29</v>
      </c>
      <c r="P128" s="171">
        <v>73.849999999999994</v>
      </c>
    </row>
    <row r="129" spans="1:16" x14ac:dyDescent="0.25">
      <c r="A129" s="167">
        <v>321200</v>
      </c>
      <c r="B129" s="168" t="s">
        <v>1501</v>
      </c>
      <c r="C129" s="169" t="s">
        <v>1383</v>
      </c>
      <c r="D129" s="179">
        <v>148</v>
      </c>
      <c r="E129" s="179">
        <v>8</v>
      </c>
      <c r="F129" s="179">
        <v>2000</v>
      </c>
      <c r="G129" s="172">
        <v>809550</v>
      </c>
      <c r="H129" s="171">
        <v>1.1499999999999999</v>
      </c>
      <c r="I129" s="168" t="s">
        <v>1094</v>
      </c>
      <c r="J129" s="171">
        <v>52.14</v>
      </c>
      <c r="K129" s="171">
        <v>58.18</v>
      </c>
      <c r="L129" s="171">
        <v>73.94</v>
      </c>
      <c r="M129" s="171">
        <v>29.86</v>
      </c>
      <c r="N129" s="171">
        <v>20</v>
      </c>
      <c r="O129" s="171">
        <v>214.12</v>
      </c>
      <c r="P129" s="171">
        <v>82</v>
      </c>
    </row>
    <row r="130" spans="1:16" x14ac:dyDescent="0.25">
      <c r="A130" s="167">
        <v>331200</v>
      </c>
      <c r="B130" s="168" t="s">
        <v>1502</v>
      </c>
      <c r="C130" s="169" t="s">
        <v>1400</v>
      </c>
      <c r="D130" s="179">
        <v>148</v>
      </c>
      <c r="E130" s="179">
        <v>6</v>
      </c>
      <c r="F130" s="179">
        <v>2000</v>
      </c>
      <c r="G130" s="172">
        <v>809550</v>
      </c>
      <c r="H130" s="171">
        <v>1.2</v>
      </c>
      <c r="I130" s="168" t="s">
        <v>1094</v>
      </c>
      <c r="J130" s="171">
        <v>65.849999999999994</v>
      </c>
      <c r="K130" s="171">
        <v>80.95</v>
      </c>
      <c r="L130" s="171">
        <v>73.94</v>
      </c>
      <c r="M130" s="171">
        <v>29.86</v>
      </c>
      <c r="N130" s="171">
        <v>20</v>
      </c>
      <c r="O130" s="171">
        <v>250.6</v>
      </c>
      <c r="P130" s="171">
        <v>95.71</v>
      </c>
    </row>
    <row r="131" spans="1:16" x14ac:dyDescent="0.25">
      <c r="A131" s="167">
        <v>310400</v>
      </c>
      <c r="B131" s="168" t="s">
        <v>1503</v>
      </c>
      <c r="C131" s="169" t="s">
        <v>1397</v>
      </c>
      <c r="D131" s="179">
        <v>198</v>
      </c>
      <c r="E131" s="179">
        <v>10</v>
      </c>
      <c r="F131" s="179">
        <v>2000</v>
      </c>
      <c r="G131" s="172">
        <v>845405</v>
      </c>
      <c r="H131" s="171">
        <v>1.05</v>
      </c>
      <c r="I131" s="168" t="s">
        <v>1094</v>
      </c>
      <c r="J131" s="171">
        <v>45.94</v>
      </c>
      <c r="K131" s="171">
        <v>44.38</v>
      </c>
      <c r="L131" s="171">
        <v>98.93</v>
      </c>
      <c r="M131" s="171">
        <v>29.86</v>
      </c>
      <c r="N131" s="171">
        <v>20</v>
      </c>
      <c r="O131" s="171">
        <v>219.11</v>
      </c>
      <c r="P131" s="171">
        <v>75.8</v>
      </c>
    </row>
    <row r="132" spans="1:16" x14ac:dyDescent="0.25">
      <c r="A132" s="167">
        <v>320400</v>
      </c>
      <c r="B132" s="168" t="s">
        <v>1504</v>
      </c>
      <c r="C132" s="169" t="s">
        <v>1383</v>
      </c>
      <c r="D132" s="179">
        <v>198</v>
      </c>
      <c r="E132" s="179">
        <v>8</v>
      </c>
      <c r="F132" s="179">
        <v>2000</v>
      </c>
      <c r="G132" s="172">
        <v>845405</v>
      </c>
      <c r="H132" s="171">
        <v>1.1499999999999999</v>
      </c>
      <c r="I132" s="168" t="s">
        <v>1094</v>
      </c>
      <c r="J132" s="171">
        <v>54.45</v>
      </c>
      <c r="K132" s="171">
        <v>60.76</v>
      </c>
      <c r="L132" s="171">
        <v>98.93</v>
      </c>
      <c r="M132" s="171">
        <v>29.86</v>
      </c>
      <c r="N132" s="171">
        <v>20</v>
      </c>
      <c r="O132" s="171">
        <v>244</v>
      </c>
      <c r="P132" s="171">
        <v>84.31</v>
      </c>
    </row>
    <row r="133" spans="1:16" x14ac:dyDescent="0.25">
      <c r="A133" s="167">
        <v>330400</v>
      </c>
      <c r="B133" s="168" t="s">
        <v>1505</v>
      </c>
      <c r="C133" s="169" t="s">
        <v>1400</v>
      </c>
      <c r="D133" s="179">
        <v>198</v>
      </c>
      <c r="E133" s="179">
        <v>6</v>
      </c>
      <c r="F133" s="179">
        <v>2000</v>
      </c>
      <c r="G133" s="172">
        <v>845405</v>
      </c>
      <c r="H133" s="171">
        <v>1.2</v>
      </c>
      <c r="I133" s="168" t="s">
        <v>1094</v>
      </c>
      <c r="J133" s="171">
        <v>68.760000000000005</v>
      </c>
      <c r="K133" s="171">
        <v>84.54</v>
      </c>
      <c r="L133" s="171">
        <v>98.93</v>
      </c>
      <c r="M133" s="171">
        <v>29.86</v>
      </c>
      <c r="N133" s="171">
        <v>20</v>
      </c>
      <c r="O133" s="171">
        <v>282.08999999999997</v>
      </c>
      <c r="P133" s="171">
        <v>98.62</v>
      </c>
    </row>
    <row r="135" spans="1:16" ht="24" x14ac:dyDescent="0.25">
      <c r="A135" s="165" t="s">
        <v>390</v>
      </c>
      <c r="B135" s="165" t="s">
        <v>1367</v>
      </c>
      <c r="C135" s="166" t="s">
        <v>1368</v>
      </c>
      <c r="D135" s="170" t="s">
        <v>1369</v>
      </c>
      <c r="E135" s="170" t="s">
        <v>1370</v>
      </c>
      <c r="F135" s="170" t="s">
        <v>1371</v>
      </c>
      <c r="G135" s="170" t="s">
        <v>1372</v>
      </c>
      <c r="H135" s="170" t="s">
        <v>1373</v>
      </c>
      <c r="I135" s="165" t="s">
        <v>1374</v>
      </c>
      <c r="J135" s="170" t="s">
        <v>1375</v>
      </c>
      <c r="K135" s="170" t="s">
        <v>1376</v>
      </c>
      <c r="L135" s="170" t="s">
        <v>1377</v>
      </c>
      <c r="M135" s="170" t="s">
        <v>1378</v>
      </c>
      <c r="N135" s="170" t="s">
        <v>1379</v>
      </c>
      <c r="O135" s="170" t="s">
        <v>1380</v>
      </c>
      <c r="P135" s="170" t="s">
        <v>1381</v>
      </c>
    </row>
    <row r="136" spans="1:16" x14ac:dyDescent="0.25">
      <c r="A136" s="167">
        <v>370250</v>
      </c>
      <c r="B136" s="168" t="s">
        <v>1506</v>
      </c>
      <c r="C136" s="180"/>
      <c r="D136" s="179">
        <v>2</v>
      </c>
      <c r="E136" s="179">
        <v>5</v>
      </c>
      <c r="F136" s="179">
        <v>2000</v>
      </c>
      <c r="G136" s="172">
        <v>2046</v>
      </c>
      <c r="H136" s="171">
        <v>0.5</v>
      </c>
      <c r="I136" s="168" t="s">
        <v>1390</v>
      </c>
      <c r="J136" s="171">
        <v>0.21</v>
      </c>
      <c r="K136" s="171">
        <v>0.1</v>
      </c>
      <c r="L136" s="171">
        <v>2.16</v>
      </c>
      <c r="M136" s="171">
        <v>0</v>
      </c>
      <c r="N136" s="171">
        <v>10</v>
      </c>
      <c r="O136" s="171">
        <v>2.4700000000000002</v>
      </c>
      <c r="P136" s="171">
        <v>0.21</v>
      </c>
    </row>
    <row r="137" spans="1:16" x14ac:dyDescent="0.25">
      <c r="A137" s="167">
        <v>370200</v>
      </c>
      <c r="B137" s="168" t="s">
        <v>1507</v>
      </c>
      <c r="C137" s="169" t="s">
        <v>1383</v>
      </c>
      <c r="D137" s="179">
        <v>4</v>
      </c>
      <c r="E137" s="179">
        <v>7</v>
      </c>
      <c r="F137" s="179">
        <v>2000</v>
      </c>
      <c r="G137" s="172">
        <v>2505</v>
      </c>
      <c r="H137" s="171">
        <v>0.5</v>
      </c>
      <c r="I137" s="168" t="s">
        <v>1390</v>
      </c>
      <c r="J137" s="171">
        <v>0.2</v>
      </c>
      <c r="K137" s="171">
        <v>0.08</v>
      </c>
      <c r="L137" s="171">
        <v>4.32</v>
      </c>
      <c r="M137" s="171">
        <v>0</v>
      </c>
      <c r="N137" s="171">
        <v>10</v>
      </c>
      <c r="O137" s="171">
        <v>4.5999999999999996</v>
      </c>
      <c r="P137" s="171">
        <v>0.2</v>
      </c>
    </row>
    <row r="138" spans="1:16" x14ac:dyDescent="0.25">
      <c r="A138" s="167">
        <v>307100</v>
      </c>
      <c r="B138" s="168" t="s">
        <v>1508</v>
      </c>
      <c r="C138" s="169" t="s">
        <v>1383</v>
      </c>
      <c r="D138" s="179">
        <v>0</v>
      </c>
      <c r="E138" s="179">
        <v>4</v>
      </c>
      <c r="F138" s="179">
        <v>2000</v>
      </c>
      <c r="G138" s="172">
        <v>23099</v>
      </c>
      <c r="H138" s="171">
        <v>0.5</v>
      </c>
      <c r="I138" s="168" t="s">
        <v>1392</v>
      </c>
      <c r="J138" s="171">
        <v>3.33</v>
      </c>
      <c r="K138" s="171">
        <v>1.44</v>
      </c>
      <c r="L138" s="171">
        <v>0</v>
      </c>
      <c r="M138" s="171">
        <v>0</v>
      </c>
      <c r="N138" s="171">
        <v>0</v>
      </c>
      <c r="O138" s="171">
        <v>4.7699999999999996</v>
      </c>
      <c r="P138" s="171">
        <v>3.33</v>
      </c>
    </row>
    <row r="139" spans="1:16" x14ac:dyDescent="0.25">
      <c r="A139" s="167">
        <v>305710</v>
      </c>
      <c r="B139" s="168" t="s">
        <v>1509</v>
      </c>
      <c r="C139" s="169" t="s">
        <v>1383</v>
      </c>
      <c r="D139" s="179">
        <v>0</v>
      </c>
      <c r="E139" s="179">
        <v>4</v>
      </c>
      <c r="F139" s="179">
        <v>2000</v>
      </c>
      <c r="G139" s="172">
        <v>11890</v>
      </c>
      <c r="H139" s="171">
        <v>0.5</v>
      </c>
      <c r="I139" s="180"/>
      <c r="J139" s="171">
        <v>1.71</v>
      </c>
      <c r="K139" s="171">
        <v>0.74</v>
      </c>
      <c r="L139" s="171">
        <v>0</v>
      </c>
      <c r="M139" s="171">
        <v>0</v>
      </c>
      <c r="N139" s="171">
        <v>0</v>
      </c>
      <c r="O139" s="171">
        <v>2.4500000000000002</v>
      </c>
      <c r="P139" s="171">
        <v>1.71</v>
      </c>
    </row>
    <row r="140" spans="1:16" x14ac:dyDescent="0.25">
      <c r="A140" s="167">
        <v>306580</v>
      </c>
      <c r="B140" s="168" t="s">
        <v>1510</v>
      </c>
      <c r="C140" s="169" t="s">
        <v>1383</v>
      </c>
      <c r="D140" s="179">
        <v>0</v>
      </c>
      <c r="E140" s="179">
        <v>4</v>
      </c>
      <c r="F140" s="179">
        <v>2000</v>
      </c>
      <c r="G140" s="172">
        <v>12750</v>
      </c>
      <c r="H140" s="171">
        <v>0.5</v>
      </c>
      <c r="I140" s="180"/>
      <c r="J140" s="171">
        <v>1.83</v>
      </c>
      <c r="K140" s="171">
        <v>0.79</v>
      </c>
      <c r="L140" s="171">
        <v>0</v>
      </c>
      <c r="M140" s="171">
        <v>0</v>
      </c>
      <c r="N140" s="171">
        <v>0</v>
      </c>
      <c r="O140" s="171">
        <v>2.62</v>
      </c>
      <c r="P140" s="171">
        <v>1.83</v>
      </c>
    </row>
    <row r="141" spans="1:16" x14ac:dyDescent="0.25">
      <c r="A141" s="167">
        <v>370300</v>
      </c>
      <c r="B141" s="168" t="s">
        <v>1511</v>
      </c>
      <c r="C141" s="169" t="s">
        <v>1383</v>
      </c>
      <c r="D141" s="179">
        <v>85</v>
      </c>
      <c r="E141" s="179">
        <v>6</v>
      </c>
      <c r="F141" s="179">
        <v>2000</v>
      </c>
      <c r="G141" s="172">
        <v>55240</v>
      </c>
      <c r="H141" s="171">
        <v>0.8</v>
      </c>
      <c r="I141" s="168" t="s">
        <v>1390</v>
      </c>
      <c r="J141" s="171">
        <v>4.49</v>
      </c>
      <c r="K141" s="171">
        <v>3.68</v>
      </c>
      <c r="L141" s="171">
        <v>91.83</v>
      </c>
      <c r="M141" s="171">
        <v>23.57</v>
      </c>
      <c r="N141" s="171">
        <v>20</v>
      </c>
      <c r="O141" s="171">
        <v>123.57</v>
      </c>
      <c r="P141" s="171">
        <v>28.06</v>
      </c>
    </row>
    <row r="142" spans="1:16" x14ac:dyDescent="0.25">
      <c r="A142" s="167">
        <v>370310</v>
      </c>
      <c r="B142" s="168" t="s">
        <v>1512</v>
      </c>
      <c r="C142" s="169" t="s">
        <v>1383</v>
      </c>
      <c r="D142" s="179">
        <v>85</v>
      </c>
      <c r="E142" s="179">
        <v>6</v>
      </c>
      <c r="F142" s="179">
        <v>2000</v>
      </c>
      <c r="G142" s="172">
        <v>55240</v>
      </c>
      <c r="H142" s="171">
        <v>0.8</v>
      </c>
      <c r="I142" s="168" t="s">
        <v>1390</v>
      </c>
      <c r="J142" s="171">
        <v>4.49</v>
      </c>
      <c r="K142" s="171">
        <v>3.68</v>
      </c>
      <c r="L142" s="171">
        <v>91.83</v>
      </c>
      <c r="M142" s="171">
        <v>0</v>
      </c>
      <c r="N142" s="171">
        <v>20</v>
      </c>
      <c r="O142" s="171">
        <v>100</v>
      </c>
      <c r="P142" s="171">
        <v>4.49</v>
      </c>
    </row>
    <row r="143" spans="1:16" x14ac:dyDescent="0.25">
      <c r="A143" s="167">
        <v>300030</v>
      </c>
      <c r="B143" s="168" t="s">
        <v>1513</v>
      </c>
      <c r="C143" s="169" t="s">
        <v>1383</v>
      </c>
      <c r="D143" s="179">
        <v>0</v>
      </c>
      <c r="E143" s="179">
        <v>10</v>
      </c>
      <c r="F143" s="179">
        <v>1500</v>
      </c>
      <c r="G143" s="172">
        <v>176985</v>
      </c>
      <c r="H143" s="171">
        <v>0.5</v>
      </c>
      <c r="I143" s="180"/>
      <c r="J143" s="171">
        <v>14.42</v>
      </c>
      <c r="K143" s="171">
        <v>5.89</v>
      </c>
      <c r="L143" s="171">
        <v>0</v>
      </c>
      <c r="M143" s="171">
        <v>0</v>
      </c>
      <c r="N143" s="171">
        <v>10</v>
      </c>
      <c r="O143" s="171">
        <v>20.309999999999999</v>
      </c>
      <c r="P143" s="171">
        <v>14.42</v>
      </c>
    </row>
    <row r="144" spans="1:16" x14ac:dyDescent="0.25">
      <c r="A144" s="167">
        <v>325020</v>
      </c>
      <c r="B144" s="168" t="s">
        <v>1514</v>
      </c>
      <c r="C144" s="169" t="s">
        <v>1383</v>
      </c>
      <c r="D144" s="179">
        <v>619</v>
      </c>
      <c r="E144" s="179">
        <v>5</v>
      </c>
      <c r="F144" s="179">
        <v>1500</v>
      </c>
      <c r="G144" s="172">
        <v>2485000</v>
      </c>
      <c r="H144" s="171">
        <v>1</v>
      </c>
      <c r="I144" s="168" t="s">
        <v>1094</v>
      </c>
      <c r="J144" s="171">
        <v>353.95</v>
      </c>
      <c r="K144" s="171">
        <v>331.33</v>
      </c>
      <c r="L144" s="171">
        <v>309.27999999999997</v>
      </c>
      <c r="M144" s="171">
        <v>29.86</v>
      </c>
      <c r="N144" s="171">
        <v>10</v>
      </c>
      <c r="O144" s="172">
        <v>1024.42</v>
      </c>
      <c r="P144" s="171">
        <v>383.81</v>
      </c>
    </row>
    <row r="145" spans="1:16" x14ac:dyDescent="0.25">
      <c r="A145" s="167">
        <v>325010</v>
      </c>
      <c r="B145" s="168" t="s">
        <v>1515</v>
      </c>
      <c r="C145" s="169" t="s">
        <v>1383</v>
      </c>
      <c r="D145" s="179">
        <v>619</v>
      </c>
      <c r="E145" s="179">
        <v>5</v>
      </c>
      <c r="F145" s="179">
        <v>1500</v>
      </c>
      <c r="G145" s="172">
        <v>2725000</v>
      </c>
      <c r="H145" s="171">
        <v>1</v>
      </c>
      <c r="I145" s="168" t="s">
        <v>1094</v>
      </c>
      <c r="J145" s="171">
        <v>388.14</v>
      </c>
      <c r="K145" s="171">
        <v>363.33</v>
      </c>
      <c r="L145" s="171">
        <v>309.27999999999997</v>
      </c>
      <c r="M145" s="171">
        <v>29.86</v>
      </c>
      <c r="N145" s="171">
        <v>10</v>
      </c>
      <c r="O145" s="172">
        <v>1090.6099999999999</v>
      </c>
      <c r="P145" s="171">
        <v>418</v>
      </c>
    </row>
    <row r="146" spans="1:16" x14ac:dyDescent="0.25">
      <c r="A146" s="167">
        <v>325150</v>
      </c>
      <c r="B146" s="168" t="s">
        <v>1516</v>
      </c>
      <c r="C146" s="169" t="s">
        <v>1383</v>
      </c>
      <c r="D146" s="179">
        <v>300</v>
      </c>
      <c r="E146" s="179">
        <v>5</v>
      </c>
      <c r="F146" s="179">
        <v>1500</v>
      </c>
      <c r="G146" s="172">
        <v>1940330</v>
      </c>
      <c r="H146" s="171">
        <v>1</v>
      </c>
      <c r="I146" s="168" t="s">
        <v>1094</v>
      </c>
      <c r="J146" s="171">
        <v>276.37</v>
      </c>
      <c r="K146" s="171">
        <v>258.70999999999998</v>
      </c>
      <c r="L146" s="171">
        <v>149.88999999999999</v>
      </c>
      <c r="M146" s="171">
        <v>29.86</v>
      </c>
      <c r="N146" s="171">
        <v>10</v>
      </c>
      <c r="O146" s="171">
        <v>714.83</v>
      </c>
      <c r="P146" s="171">
        <v>306.23</v>
      </c>
    </row>
    <row r="147" spans="1:16" x14ac:dyDescent="0.25">
      <c r="A147" s="167">
        <v>325200</v>
      </c>
      <c r="B147" s="168" t="s">
        <v>1517</v>
      </c>
      <c r="C147" s="169" t="s">
        <v>1383</v>
      </c>
      <c r="D147" s="179">
        <v>409</v>
      </c>
      <c r="E147" s="179">
        <v>5</v>
      </c>
      <c r="F147" s="179">
        <v>1500</v>
      </c>
      <c r="G147" s="172">
        <v>2500000</v>
      </c>
      <c r="H147" s="171">
        <v>1</v>
      </c>
      <c r="I147" s="168" t="s">
        <v>1094</v>
      </c>
      <c r="J147" s="171">
        <v>356.09</v>
      </c>
      <c r="K147" s="171">
        <v>333.33</v>
      </c>
      <c r="L147" s="171">
        <v>204.35</v>
      </c>
      <c r="M147" s="171">
        <v>29.86</v>
      </c>
      <c r="N147" s="171">
        <v>10</v>
      </c>
      <c r="O147" s="171">
        <v>923.63</v>
      </c>
      <c r="P147" s="171">
        <v>385.95</v>
      </c>
    </row>
    <row r="148" spans="1:16" x14ac:dyDescent="0.25">
      <c r="A148" s="167">
        <v>325250</v>
      </c>
      <c r="B148" s="168" t="s">
        <v>1518</v>
      </c>
      <c r="C148" s="169" t="s">
        <v>1383</v>
      </c>
      <c r="D148" s="179">
        <v>540</v>
      </c>
      <c r="E148" s="179">
        <v>5</v>
      </c>
      <c r="F148" s="179">
        <v>1500</v>
      </c>
      <c r="G148" s="172">
        <v>3500000</v>
      </c>
      <c r="H148" s="171">
        <v>1</v>
      </c>
      <c r="I148" s="168" t="s">
        <v>1094</v>
      </c>
      <c r="J148" s="171">
        <v>498.53</v>
      </c>
      <c r="K148" s="171">
        <v>466.66</v>
      </c>
      <c r="L148" s="171">
        <v>269.81</v>
      </c>
      <c r="M148" s="171">
        <v>29.86</v>
      </c>
      <c r="N148" s="171">
        <v>10</v>
      </c>
      <c r="O148" s="172">
        <v>1264.8599999999999</v>
      </c>
      <c r="P148" s="171">
        <v>528.39</v>
      </c>
    </row>
    <row r="149" spans="1:16" x14ac:dyDescent="0.25">
      <c r="A149" s="167">
        <v>371150</v>
      </c>
      <c r="B149" s="168" t="s">
        <v>1519</v>
      </c>
      <c r="C149" s="169" t="s">
        <v>1383</v>
      </c>
      <c r="D149" s="179">
        <v>9</v>
      </c>
      <c r="E149" s="179">
        <v>3</v>
      </c>
      <c r="F149" s="179">
        <v>1250</v>
      </c>
      <c r="G149" s="172">
        <v>11575</v>
      </c>
      <c r="H149" s="171">
        <v>0.8</v>
      </c>
      <c r="I149" s="168" t="s">
        <v>1390</v>
      </c>
      <c r="J149" s="171">
        <v>3.29</v>
      </c>
      <c r="K149" s="171">
        <v>2.46</v>
      </c>
      <c r="L149" s="171">
        <v>9.7200000000000006</v>
      </c>
      <c r="M149" s="171">
        <v>0</v>
      </c>
      <c r="N149" s="171">
        <v>5</v>
      </c>
      <c r="O149" s="171">
        <v>15.47</v>
      </c>
      <c r="P149" s="171">
        <v>3.29</v>
      </c>
    </row>
    <row r="150" spans="1:16" x14ac:dyDescent="0.25">
      <c r="A150" s="167">
        <v>312520</v>
      </c>
      <c r="B150" s="168" t="s">
        <v>1520</v>
      </c>
      <c r="C150" s="169" t="s">
        <v>1397</v>
      </c>
      <c r="D150" s="179">
        <v>79</v>
      </c>
      <c r="E150" s="179">
        <v>9</v>
      </c>
      <c r="F150" s="179">
        <v>2000</v>
      </c>
      <c r="G150" s="172">
        <v>220000</v>
      </c>
      <c r="H150" s="171">
        <v>0.7</v>
      </c>
      <c r="I150" s="168" t="s">
        <v>1094</v>
      </c>
      <c r="J150" s="171">
        <v>12.93</v>
      </c>
      <c r="K150" s="171">
        <v>8.5500000000000007</v>
      </c>
      <c r="L150" s="171">
        <v>39.47</v>
      </c>
      <c r="M150" s="171">
        <v>25.15</v>
      </c>
      <c r="N150" s="171">
        <v>20</v>
      </c>
      <c r="O150" s="171">
        <v>86.1</v>
      </c>
      <c r="P150" s="171">
        <v>38.08</v>
      </c>
    </row>
    <row r="151" spans="1:16" x14ac:dyDescent="0.25">
      <c r="A151" s="167">
        <v>322520</v>
      </c>
      <c r="B151" s="168" t="s">
        <v>1521</v>
      </c>
      <c r="C151" s="169" t="s">
        <v>1383</v>
      </c>
      <c r="D151" s="179">
        <v>79</v>
      </c>
      <c r="E151" s="179">
        <v>8</v>
      </c>
      <c r="F151" s="179">
        <v>2000</v>
      </c>
      <c r="G151" s="172">
        <v>220000</v>
      </c>
      <c r="H151" s="171">
        <v>1</v>
      </c>
      <c r="I151" s="168" t="s">
        <v>1094</v>
      </c>
      <c r="J151" s="171">
        <v>14.17</v>
      </c>
      <c r="K151" s="171">
        <v>13.75</v>
      </c>
      <c r="L151" s="171">
        <v>39.47</v>
      </c>
      <c r="M151" s="171">
        <v>25.15</v>
      </c>
      <c r="N151" s="171">
        <v>20</v>
      </c>
      <c r="O151" s="171">
        <v>92.54</v>
      </c>
      <c r="P151" s="171">
        <v>39.32</v>
      </c>
    </row>
    <row r="152" spans="1:16" x14ac:dyDescent="0.25">
      <c r="A152" s="167">
        <v>332520</v>
      </c>
      <c r="B152" s="168" t="s">
        <v>1522</v>
      </c>
      <c r="C152" s="169" t="s">
        <v>1400</v>
      </c>
      <c r="D152" s="179">
        <v>79</v>
      </c>
      <c r="E152" s="179">
        <v>7</v>
      </c>
      <c r="F152" s="179">
        <v>2000</v>
      </c>
      <c r="G152" s="172">
        <v>220000</v>
      </c>
      <c r="H152" s="171">
        <v>1.3</v>
      </c>
      <c r="I152" s="168" t="s">
        <v>1094</v>
      </c>
      <c r="J152" s="171">
        <v>15.76</v>
      </c>
      <c r="K152" s="171">
        <v>20.420000000000002</v>
      </c>
      <c r="L152" s="171">
        <v>39.47</v>
      </c>
      <c r="M152" s="171">
        <v>25.15</v>
      </c>
      <c r="N152" s="171">
        <v>20</v>
      </c>
      <c r="O152" s="171">
        <v>100.8</v>
      </c>
      <c r="P152" s="171">
        <v>40.909999999999997</v>
      </c>
    </row>
    <row r="153" spans="1:16" x14ac:dyDescent="0.25">
      <c r="A153" s="167">
        <v>342200</v>
      </c>
      <c r="B153" s="168" t="s">
        <v>1523</v>
      </c>
      <c r="C153" s="169" t="s">
        <v>1383</v>
      </c>
      <c r="D153" s="179">
        <v>2</v>
      </c>
      <c r="E153" s="179">
        <v>5</v>
      </c>
      <c r="F153" s="179">
        <v>1250</v>
      </c>
      <c r="G153" s="172">
        <v>2900</v>
      </c>
      <c r="H153" s="171">
        <v>0.5</v>
      </c>
      <c r="I153" s="168" t="s">
        <v>1390</v>
      </c>
      <c r="J153" s="171">
        <v>0.49</v>
      </c>
      <c r="K153" s="171">
        <v>0.23</v>
      </c>
      <c r="L153" s="171">
        <v>2.16</v>
      </c>
      <c r="M153" s="171">
        <v>0</v>
      </c>
      <c r="N153" s="171">
        <v>10</v>
      </c>
      <c r="O153" s="171">
        <v>2.88</v>
      </c>
      <c r="P153" s="171">
        <v>0.49</v>
      </c>
    </row>
    <row r="154" spans="1:16" x14ac:dyDescent="0.25">
      <c r="A154" s="167">
        <v>340140</v>
      </c>
      <c r="B154" s="168" t="s">
        <v>1524</v>
      </c>
      <c r="C154" s="169" t="s">
        <v>1383</v>
      </c>
      <c r="D154" s="179">
        <v>83</v>
      </c>
      <c r="E154" s="179">
        <v>8</v>
      </c>
      <c r="F154" s="179">
        <v>1750</v>
      </c>
      <c r="G154" s="172">
        <v>225000</v>
      </c>
      <c r="H154" s="171">
        <v>0.9</v>
      </c>
      <c r="I154" s="168" t="s">
        <v>1094</v>
      </c>
      <c r="J154" s="171">
        <v>18.63</v>
      </c>
      <c r="K154" s="171">
        <v>14.46</v>
      </c>
      <c r="L154" s="171">
        <v>41.47</v>
      </c>
      <c r="M154" s="171">
        <v>25.15</v>
      </c>
      <c r="N154" s="171">
        <v>10</v>
      </c>
      <c r="O154" s="171">
        <v>99.71</v>
      </c>
      <c r="P154" s="171">
        <v>43.78</v>
      </c>
    </row>
    <row r="155" spans="1:16" x14ac:dyDescent="0.25">
      <c r="A155" s="167">
        <v>340150</v>
      </c>
      <c r="B155" s="168" t="s">
        <v>1525</v>
      </c>
      <c r="C155" s="169" t="s">
        <v>1383</v>
      </c>
      <c r="D155" s="179">
        <v>100</v>
      </c>
      <c r="E155" s="179">
        <v>8</v>
      </c>
      <c r="F155" s="179">
        <v>1750</v>
      </c>
      <c r="G155" s="172">
        <v>290000</v>
      </c>
      <c r="H155" s="171">
        <v>0.9</v>
      </c>
      <c r="I155" s="168" t="s">
        <v>1094</v>
      </c>
      <c r="J155" s="171">
        <v>24.01</v>
      </c>
      <c r="K155" s="171">
        <v>18.64</v>
      </c>
      <c r="L155" s="171">
        <v>49.96</v>
      </c>
      <c r="M155" s="171">
        <v>25.15</v>
      </c>
      <c r="N155" s="171">
        <v>10</v>
      </c>
      <c r="O155" s="171">
        <v>117.76</v>
      </c>
      <c r="P155" s="171">
        <v>49.16</v>
      </c>
    </row>
    <row r="156" spans="1:16" x14ac:dyDescent="0.25">
      <c r="A156" s="167">
        <v>345500</v>
      </c>
      <c r="B156" s="168" t="s">
        <v>1526</v>
      </c>
      <c r="C156" s="169" t="s">
        <v>1383</v>
      </c>
      <c r="D156" s="179">
        <v>134</v>
      </c>
      <c r="E156" s="179">
        <v>8</v>
      </c>
      <c r="F156" s="179">
        <v>1750</v>
      </c>
      <c r="G156" s="172">
        <v>496000</v>
      </c>
      <c r="H156" s="171">
        <v>0.9</v>
      </c>
      <c r="I156" s="168" t="s">
        <v>1094</v>
      </c>
      <c r="J156" s="171">
        <v>41.07</v>
      </c>
      <c r="K156" s="171">
        <v>31.88</v>
      </c>
      <c r="L156" s="171">
        <v>66.95</v>
      </c>
      <c r="M156" s="171">
        <v>25.15</v>
      </c>
      <c r="N156" s="171">
        <v>10</v>
      </c>
      <c r="O156" s="171">
        <v>165.05</v>
      </c>
      <c r="P156" s="171">
        <v>66.22</v>
      </c>
    </row>
    <row r="157" spans="1:16" x14ac:dyDescent="0.25">
      <c r="A157" s="167">
        <v>340210</v>
      </c>
      <c r="B157" s="168" t="s">
        <v>1527</v>
      </c>
      <c r="C157" s="169" t="s">
        <v>1383</v>
      </c>
      <c r="D157" s="179">
        <v>111</v>
      </c>
      <c r="E157" s="179">
        <v>8</v>
      </c>
      <c r="F157" s="179">
        <v>1750</v>
      </c>
      <c r="G157" s="172">
        <v>340000</v>
      </c>
      <c r="H157" s="171">
        <v>0.9</v>
      </c>
      <c r="I157" s="168" t="s">
        <v>1094</v>
      </c>
      <c r="J157" s="171">
        <v>28.15</v>
      </c>
      <c r="K157" s="171">
        <v>21.85</v>
      </c>
      <c r="L157" s="171">
        <v>55.46</v>
      </c>
      <c r="M157" s="171">
        <v>25.15</v>
      </c>
      <c r="N157" s="171">
        <v>10</v>
      </c>
      <c r="O157" s="171">
        <v>130.61000000000001</v>
      </c>
      <c r="P157" s="171">
        <v>53.3</v>
      </c>
    </row>
    <row r="158" spans="1:16" x14ac:dyDescent="0.25">
      <c r="A158" s="167">
        <v>340270</v>
      </c>
      <c r="B158" s="168" t="s">
        <v>1528</v>
      </c>
      <c r="C158" s="169" t="s">
        <v>1383</v>
      </c>
      <c r="D158" s="179">
        <v>134</v>
      </c>
      <c r="E158" s="179">
        <v>8</v>
      </c>
      <c r="F158" s="179">
        <v>1750</v>
      </c>
      <c r="G158" s="172">
        <v>496000</v>
      </c>
      <c r="H158" s="171">
        <v>0.9</v>
      </c>
      <c r="I158" s="168" t="s">
        <v>1094</v>
      </c>
      <c r="J158" s="171">
        <v>41.07</v>
      </c>
      <c r="K158" s="171">
        <v>31.88</v>
      </c>
      <c r="L158" s="171">
        <v>66.95</v>
      </c>
      <c r="M158" s="171">
        <v>25.15</v>
      </c>
      <c r="N158" s="171">
        <v>10</v>
      </c>
      <c r="O158" s="171">
        <v>165.05</v>
      </c>
      <c r="P158" s="171">
        <v>66.22</v>
      </c>
    </row>
    <row r="159" spans="1:16" x14ac:dyDescent="0.25">
      <c r="A159" s="167">
        <v>340110</v>
      </c>
      <c r="B159" s="168" t="s">
        <v>1529</v>
      </c>
      <c r="C159" s="169" t="s">
        <v>1383</v>
      </c>
      <c r="D159" s="179">
        <v>13</v>
      </c>
      <c r="E159" s="179">
        <v>8</v>
      </c>
      <c r="F159" s="179">
        <v>1750</v>
      </c>
      <c r="G159" s="172">
        <v>115000</v>
      </c>
      <c r="H159" s="171">
        <v>0.9</v>
      </c>
      <c r="I159" s="168" t="s">
        <v>1094</v>
      </c>
      <c r="J159" s="171">
        <v>9.52</v>
      </c>
      <c r="K159" s="171">
        <v>7.39</v>
      </c>
      <c r="L159" s="171">
        <v>6.49</v>
      </c>
      <c r="M159" s="171">
        <v>25.15</v>
      </c>
      <c r="N159" s="171">
        <v>10</v>
      </c>
      <c r="O159" s="171">
        <v>48.55</v>
      </c>
      <c r="P159" s="171">
        <v>34.67</v>
      </c>
    </row>
    <row r="160" spans="1:16" x14ac:dyDescent="0.25">
      <c r="A160" s="167">
        <v>342220</v>
      </c>
      <c r="B160" s="168" t="s">
        <v>1530</v>
      </c>
      <c r="C160" s="169" t="s">
        <v>1383</v>
      </c>
      <c r="D160" s="179">
        <v>110</v>
      </c>
      <c r="E160" s="179">
        <v>8</v>
      </c>
      <c r="F160" s="179">
        <v>1750</v>
      </c>
      <c r="G160" s="172">
        <v>369000</v>
      </c>
      <c r="H160" s="171">
        <v>0.9</v>
      </c>
      <c r="I160" s="168" t="s">
        <v>1094</v>
      </c>
      <c r="J160" s="171">
        <v>30.56</v>
      </c>
      <c r="K160" s="171">
        <v>23.72</v>
      </c>
      <c r="L160" s="171">
        <v>54.96</v>
      </c>
      <c r="M160" s="171">
        <v>25.15</v>
      </c>
      <c r="N160" s="171">
        <v>10</v>
      </c>
      <c r="O160" s="171">
        <v>134.38999999999999</v>
      </c>
      <c r="P160" s="171">
        <v>55.71</v>
      </c>
    </row>
    <row r="161" spans="1:16" x14ac:dyDescent="0.25">
      <c r="A161" s="167">
        <v>340100</v>
      </c>
      <c r="B161" s="168" t="s">
        <v>1531</v>
      </c>
      <c r="C161" s="169" t="s">
        <v>1383</v>
      </c>
      <c r="D161" s="179">
        <v>47</v>
      </c>
      <c r="E161" s="179">
        <v>8</v>
      </c>
      <c r="F161" s="179">
        <v>1750</v>
      </c>
      <c r="G161" s="172">
        <v>189000</v>
      </c>
      <c r="H161" s="171">
        <v>0.9</v>
      </c>
      <c r="I161" s="168" t="s">
        <v>1094</v>
      </c>
      <c r="J161" s="171">
        <v>15.65</v>
      </c>
      <c r="K161" s="171">
        <v>12.15</v>
      </c>
      <c r="L161" s="171">
        <v>23.48</v>
      </c>
      <c r="M161" s="171">
        <v>25.15</v>
      </c>
      <c r="N161" s="171">
        <v>10</v>
      </c>
      <c r="O161" s="171">
        <v>76.430000000000007</v>
      </c>
      <c r="P161" s="171">
        <v>40.799999999999997</v>
      </c>
    </row>
    <row r="162" spans="1:16" x14ac:dyDescent="0.25">
      <c r="A162" s="167">
        <v>340620</v>
      </c>
      <c r="B162" s="168" t="s">
        <v>1532</v>
      </c>
      <c r="C162" s="169" t="s">
        <v>1383</v>
      </c>
      <c r="D162" s="179">
        <v>58</v>
      </c>
      <c r="E162" s="179">
        <v>8</v>
      </c>
      <c r="F162" s="179">
        <v>1750</v>
      </c>
      <c r="G162" s="172">
        <v>190500</v>
      </c>
      <c r="H162" s="171">
        <v>0.9</v>
      </c>
      <c r="I162" s="168" t="s">
        <v>1094</v>
      </c>
      <c r="J162" s="171">
        <v>15.77</v>
      </c>
      <c r="K162" s="171">
        <v>12.24</v>
      </c>
      <c r="L162" s="171">
        <v>28.97</v>
      </c>
      <c r="M162" s="171">
        <v>25.15</v>
      </c>
      <c r="N162" s="171">
        <v>10</v>
      </c>
      <c r="O162" s="171">
        <v>82.13</v>
      </c>
      <c r="P162" s="171">
        <v>40.92</v>
      </c>
    </row>
    <row r="163" spans="1:16" x14ac:dyDescent="0.25">
      <c r="A163" s="167">
        <v>341840</v>
      </c>
      <c r="B163" s="168" t="s">
        <v>1533</v>
      </c>
      <c r="C163" s="169" t="s">
        <v>1383</v>
      </c>
      <c r="D163" s="179">
        <v>130</v>
      </c>
      <c r="E163" s="179">
        <v>8</v>
      </c>
      <c r="F163" s="179">
        <v>1750</v>
      </c>
      <c r="G163" s="172">
        <v>477151</v>
      </c>
      <c r="H163" s="171">
        <v>0.9</v>
      </c>
      <c r="I163" s="168" t="s">
        <v>1094</v>
      </c>
      <c r="J163" s="171">
        <v>39.51</v>
      </c>
      <c r="K163" s="171">
        <v>30.67</v>
      </c>
      <c r="L163" s="171">
        <v>64.95</v>
      </c>
      <c r="M163" s="171">
        <v>25.15</v>
      </c>
      <c r="N163" s="171">
        <v>10</v>
      </c>
      <c r="O163" s="171">
        <v>160.28</v>
      </c>
      <c r="P163" s="171">
        <v>64.66</v>
      </c>
    </row>
    <row r="164" spans="1:16" x14ac:dyDescent="0.25">
      <c r="A164" s="167">
        <v>341150</v>
      </c>
      <c r="B164" s="168" t="s">
        <v>1534</v>
      </c>
      <c r="C164" s="169" t="s">
        <v>1383</v>
      </c>
      <c r="D164" s="179">
        <v>80</v>
      </c>
      <c r="E164" s="179">
        <v>8</v>
      </c>
      <c r="F164" s="179">
        <v>1750</v>
      </c>
      <c r="G164" s="172">
        <v>294000</v>
      </c>
      <c r="H164" s="171">
        <v>0.9</v>
      </c>
      <c r="I164" s="168" t="s">
        <v>1094</v>
      </c>
      <c r="J164" s="171">
        <v>24.34</v>
      </c>
      <c r="K164" s="171">
        <v>18.899999999999999</v>
      </c>
      <c r="L164" s="171">
        <v>39.97</v>
      </c>
      <c r="M164" s="171">
        <v>25.15</v>
      </c>
      <c r="N164" s="171">
        <v>10</v>
      </c>
      <c r="O164" s="171">
        <v>108.36</v>
      </c>
      <c r="P164" s="171">
        <v>49.49</v>
      </c>
    </row>
    <row r="165" spans="1:16" x14ac:dyDescent="0.25">
      <c r="A165" s="167">
        <v>341680</v>
      </c>
      <c r="B165" s="168" t="s">
        <v>1535</v>
      </c>
      <c r="C165" s="169" t="s">
        <v>1383</v>
      </c>
      <c r="D165" s="179">
        <v>100</v>
      </c>
      <c r="E165" s="179">
        <v>8</v>
      </c>
      <c r="F165" s="179">
        <v>1750</v>
      </c>
      <c r="G165" s="172">
        <v>331220</v>
      </c>
      <c r="H165" s="171">
        <v>0.9</v>
      </c>
      <c r="I165" s="168" t="s">
        <v>1094</v>
      </c>
      <c r="J165" s="171">
        <v>27.43</v>
      </c>
      <c r="K165" s="171">
        <v>21.29</v>
      </c>
      <c r="L165" s="171">
        <v>49.96</v>
      </c>
      <c r="M165" s="171">
        <v>25.15</v>
      </c>
      <c r="N165" s="171">
        <v>10</v>
      </c>
      <c r="O165" s="171">
        <v>123.83</v>
      </c>
      <c r="P165" s="171">
        <v>52.58</v>
      </c>
    </row>
    <row r="166" spans="1:16" x14ac:dyDescent="0.25">
      <c r="A166" s="167">
        <v>340840</v>
      </c>
      <c r="B166" s="168" t="s">
        <v>1536</v>
      </c>
      <c r="C166" s="169" t="s">
        <v>1383</v>
      </c>
      <c r="D166" s="179">
        <v>130</v>
      </c>
      <c r="E166" s="179">
        <v>8</v>
      </c>
      <c r="F166" s="179">
        <v>1750</v>
      </c>
      <c r="G166" s="172">
        <v>477151</v>
      </c>
      <c r="H166" s="171">
        <v>0.9</v>
      </c>
      <c r="I166" s="168" t="s">
        <v>1094</v>
      </c>
      <c r="J166" s="171">
        <v>39.51</v>
      </c>
      <c r="K166" s="171">
        <v>30.67</v>
      </c>
      <c r="L166" s="171">
        <v>64.95</v>
      </c>
      <c r="M166" s="171">
        <v>25.15</v>
      </c>
      <c r="N166" s="171">
        <v>10</v>
      </c>
      <c r="O166" s="171">
        <v>160.28</v>
      </c>
      <c r="P166" s="171">
        <v>64.66</v>
      </c>
    </row>
    <row r="168" spans="1:16" ht="24" x14ac:dyDescent="0.25">
      <c r="A168" s="165" t="s">
        <v>390</v>
      </c>
      <c r="B168" s="165" t="s">
        <v>1367</v>
      </c>
      <c r="C168" s="166" t="s">
        <v>1368</v>
      </c>
      <c r="D168" s="170" t="s">
        <v>1369</v>
      </c>
      <c r="E168" s="170" t="s">
        <v>1370</v>
      </c>
      <c r="F168" s="170" t="s">
        <v>1371</v>
      </c>
      <c r="G168" s="170" t="s">
        <v>1372</v>
      </c>
      <c r="H168" s="170" t="s">
        <v>1373</v>
      </c>
      <c r="I168" s="165" t="s">
        <v>1374</v>
      </c>
      <c r="J168" s="170" t="s">
        <v>1375</v>
      </c>
      <c r="K168" s="170" t="s">
        <v>1376</v>
      </c>
      <c r="L168" s="170" t="s">
        <v>1377</v>
      </c>
      <c r="M168" s="170" t="s">
        <v>1378</v>
      </c>
      <c r="N168" s="170" t="s">
        <v>1379</v>
      </c>
      <c r="O168" s="170" t="s">
        <v>1380</v>
      </c>
      <c r="P168" s="170" t="s">
        <v>1381</v>
      </c>
    </row>
    <row r="169" spans="1:16" x14ac:dyDescent="0.25">
      <c r="A169" s="167">
        <v>340250</v>
      </c>
      <c r="B169" s="168" t="s">
        <v>1537</v>
      </c>
      <c r="C169" s="169" t="s">
        <v>1383</v>
      </c>
      <c r="D169" s="179">
        <v>134</v>
      </c>
      <c r="E169" s="179">
        <v>8</v>
      </c>
      <c r="F169" s="179">
        <v>1750</v>
      </c>
      <c r="G169" s="172">
        <v>369000</v>
      </c>
      <c r="H169" s="171">
        <v>0.9</v>
      </c>
      <c r="I169" s="168" t="s">
        <v>1094</v>
      </c>
      <c r="J169" s="171">
        <v>30.56</v>
      </c>
      <c r="K169" s="171">
        <v>23.72</v>
      </c>
      <c r="L169" s="171">
        <v>66.95</v>
      </c>
      <c r="M169" s="171">
        <v>25.15</v>
      </c>
      <c r="N169" s="171">
        <v>10</v>
      </c>
      <c r="O169" s="171">
        <v>146.38</v>
      </c>
      <c r="P169" s="171">
        <v>55.71</v>
      </c>
    </row>
    <row r="170" spans="1:16" x14ac:dyDescent="0.25">
      <c r="A170" s="167">
        <v>300310</v>
      </c>
      <c r="B170" s="168" t="s">
        <v>1538</v>
      </c>
      <c r="C170" s="169" t="s">
        <v>1383</v>
      </c>
      <c r="D170" s="179">
        <v>0</v>
      </c>
      <c r="E170" s="179">
        <v>4</v>
      </c>
      <c r="F170" s="179">
        <v>2000</v>
      </c>
      <c r="G170" s="172">
        <v>14860</v>
      </c>
      <c r="H170" s="171">
        <v>0.5</v>
      </c>
      <c r="I170" s="180"/>
      <c r="J170" s="171">
        <v>2.14</v>
      </c>
      <c r="K170" s="171">
        <v>0.92</v>
      </c>
      <c r="L170" s="171">
        <v>0</v>
      </c>
      <c r="M170" s="171">
        <v>0</v>
      </c>
      <c r="N170" s="171">
        <v>0</v>
      </c>
      <c r="O170" s="171">
        <v>3.06</v>
      </c>
      <c r="P170" s="171">
        <v>2.14</v>
      </c>
    </row>
    <row r="171" spans="1:16" x14ac:dyDescent="0.25">
      <c r="A171" s="167">
        <v>370130</v>
      </c>
      <c r="B171" s="168" t="s">
        <v>1539</v>
      </c>
      <c r="C171" s="169" t="s">
        <v>1383</v>
      </c>
      <c r="D171" s="179">
        <v>0</v>
      </c>
      <c r="E171" s="179">
        <v>7</v>
      </c>
      <c r="F171" s="179">
        <v>2000</v>
      </c>
      <c r="G171" s="172">
        <v>2380</v>
      </c>
      <c r="H171" s="171">
        <v>0.5</v>
      </c>
      <c r="I171" s="168" t="s">
        <v>1392</v>
      </c>
      <c r="J171" s="171">
        <v>0.19</v>
      </c>
      <c r="K171" s="171">
        <v>0.08</v>
      </c>
      <c r="L171" s="171">
        <v>0</v>
      </c>
      <c r="M171" s="171">
        <v>0</v>
      </c>
      <c r="N171" s="171">
        <v>10</v>
      </c>
      <c r="O171" s="171">
        <v>0.27</v>
      </c>
      <c r="P171" s="171">
        <v>0.19</v>
      </c>
    </row>
    <row r="172" spans="1:16" x14ac:dyDescent="0.25">
      <c r="A172" s="167">
        <v>370120</v>
      </c>
      <c r="B172" s="168" t="s">
        <v>1540</v>
      </c>
      <c r="C172" s="169" t="s">
        <v>1383</v>
      </c>
      <c r="D172" s="179">
        <v>13</v>
      </c>
      <c r="E172" s="179">
        <v>7</v>
      </c>
      <c r="F172" s="179">
        <v>2000</v>
      </c>
      <c r="G172" s="172">
        <v>3349</v>
      </c>
      <c r="H172" s="171">
        <v>0.5</v>
      </c>
      <c r="I172" s="168" t="s">
        <v>1390</v>
      </c>
      <c r="J172" s="171">
        <v>0.26</v>
      </c>
      <c r="K172" s="171">
        <v>0.11</v>
      </c>
      <c r="L172" s="171">
        <v>14.04</v>
      </c>
      <c r="M172" s="171">
        <v>0</v>
      </c>
      <c r="N172" s="171">
        <v>10</v>
      </c>
      <c r="O172" s="171">
        <v>14.41</v>
      </c>
      <c r="P172" s="171">
        <v>0.26</v>
      </c>
    </row>
    <row r="173" spans="1:16" x14ac:dyDescent="0.25">
      <c r="A173" s="167">
        <v>371050</v>
      </c>
      <c r="B173" s="168" t="s">
        <v>1541</v>
      </c>
      <c r="C173" s="169" t="s">
        <v>1400</v>
      </c>
      <c r="D173" s="179">
        <v>13</v>
      </c>
      <c r="E173" s="179">
        <v>5</v>
      </c>
      <c r="F173" s="179">
        <v>1250</v>
      </c>
      <c r="G173" s="172">
        <v>6250</v>
      </c>
      <c r="H173" s="171">
        <v>0.5</v>
      </c>
      <c r="I173" s="168" t="s">
        <v>1390</v>
      </c>
      <c r="J173" s="171">
        <v>1.06</v>
      </c>
      <c r="K173" s="171">
        <v>0.5</v>
      </c>
      <c r="L173" s="171">
        <v>14.04</v>
      </c>
      <c r="M173" s="171">
        <v>23.57</v>
      </c>
      <c r="N173" s="171">
        <v>10</v>
      </c>
      <c r="O173" s="171">
        <v>39.17</v>
      </c>
      <c r="P173" s="171">
        <v>24.63</v>
      </c>
    </row>
    <row r="174" spans="1:16" x14ac:dyDescent="0.25">
      <c r="A174" s="167">
        <v>371000</v>
      </c>
      <c r="B174" s="168" t="s">
        <v>1542</v>
      </c>
      <c r="C174" s="169" t="s">
        <v>1400</v>
      </c>
      <c r="D174" s="179">
        <v>11</v>
      </c>
      <c r="E174" s="179">
        <v>5</v>
      </c>
      <c r="F174" s="179">
        <v>1250</v>
      </c>
      <c r="G174" s="172">
        <v>7800</v>
      </c>
      <c r="H174" s="171">
        <v>0.5</v>
      </c>
      <c r="I174" s="168" t="s">
        <v>1390</v>
      </c>
      <c r="J174" s="171">
        <v>1.33</v>
      </c>
      <c r="K174" s="171">
        <v>0.62</v>
      </c>
      <c r="L174" s="171">
        <v>11.88</v>
      </c>
      <c r="M174" s="171">
        <v>23.57</v>
      </c>
      <c r="N174" s="171">
        <v>10</v>
      </c>
      <c r="O174" s="171">
        <v>37.4</v>
      </c>
      <c r="P174" s="171">
        <v>24.9</v>
      </c>
    </row>
    <row r="175" spans="1:16" x14ac:dyDescent="0.25">
      <c r="A175" s="167">
        <v>371100</v>
      </c>
      <c r="B175" s="168" t="s">
        <v>1543</v>
      </c>
      <c r="C175" s="169" t="s">
        <v>1400</v>
      </c>
      <c r="D175" s="179">
        <v>0</v>
      </c>
      <c r="E175" s="179">
        <v>8</v>
      </c>
      <c r="F175" s="179">
        <v>1250</v>
      </c>
      <c r="G175" s="171">
        <v>392</v>
      </c>
      <c r="H175" s="171">
        <v>0.5</v>
      </c>
      <c r="I175" s="168" t="s">
        <v>1392</v>
      </c>
      <c r="J175" s="171">
        <v>0.05</v>
      </c>
      <c r="K175" s="171">
        <v>0.01</v>
      </c>
      <c r="L175" s="171">
        <v>0</v>
      </c>
      <c r="M175" s="171">
        <v>0</v>
      </c>
      <c r="N175" s="171">
        <v>0</v>
      </c>
      <c r="O175" s="171">
        <v>0.06</v>
      </c>
      <c r="P175" s="171">
        <v>0.05</v>
      </c>
    </row>
    <row r="176" spans="1:16" x14ac:dyDescent="0.25">
      <c r="A176" s="167">
        <v>337050</v>
      </c>
      <c r="B176" s="168" t="s">
        <v>1544</v>
      </c>
      <c r="C176" s="169" t="s">
        <v>1383</v>
      </c>
      <c r="D176" s="179">
        <v>3</v>
      </c>
      <c r="E176" s="179">
        <v>5</v>
      </c>
      <c r="F176" s="179">
        <v>2000</v>
      </c>
      <c r="G176" s="172">
        <v>2207</v>
      </c>
      <c r="H176" s="171">
        <v>0.5</v>
      </c>
      <c r="I176" s="168" t="s">
        <v>1390</v>
      </c>
      <c r="J176" s="171">
        <v>0.24</v>
      </c>
      <c r="K176" s="171">
        <v>0.11</v>
      </c>
      <c r="L176" s="171">
        <v>3.24</v>
      </c>
      <c r="M176" s="171">
        <v>0</v>
      </c>
      <c r="N176" s="171">
        <v>5</v>
      </c>
      <c r="O176" s="171">
        <v>3.59</v>
      </c>
      <c r="P176" s="171">
        <v>0.24</v>
      </c>
    </row>
    <row r="177" spans="1:16" x14ac:dyDescent="0.25">
      <c r="A177" s="167">
        <v>381000</v>
      </c>
      <c r="B177" s="168" t="s">
        <v>1545</v>
      </c>
      <c r="C177" s="169" t="s">
        <v>1383</v>
      </c>
      <c r="D177" s="179">
        <v>0</v>
      </c>
      <c r="E177" s="179">
        <v>8</v>
      </c>
      <c r="F177" s="179">
        <v>1250</v>
      </c>
      <c r="G177" s="172">
        <v>1068</v>
      </c>
      <c r="H177" s="171">
        <v>0.5</v>
      </c>
      <c r="I177" s="180"/>
      <c r="J177" s="171">
        <v>0.12</v>
      </c>
      <c r="K177" s="171">
        <v>0.05</v>
      </c>
      <c r="L177" s="171">
        <v>0</v>
      </c>
      <c r="M177" s="171">
        <v>0</v>
      </c>
      <c r="N177" s="171">
        <v>10</v>
      </c>
      <c r="O177" s="171">
        <v>0.17</v>
      </c>
      <c r="P177" s="171">
        <v>0.12</v>
      </c>
    </row>
    <row r="178" spans="1:16" x14ac:dyDescent="0.25">
      <c r="A178" s="167">
        <v>300060</v>
      </c>
      <c r="B178" s="168" t="s">
        <v>1546</v>
      </c>
      <c r="C178" s="169" t="s">
        <v>1383</v>
      </c>
      <c r="D178" s="179">
        <v>0</v>
      </c>
      <c r="E178" s="179">
        <v>7</v>
      </c>
      <c r="F178" s="179">
        <v>2000</v>
      </c>
      <c r="G178" s="172">
        <v>40699</v>
      </c>
      <c r="H178" s="171">
        <v>0.8</v>
      </c>
      <c r="I178" s="180"/>
      <c r="J178" s="171">
        <v>3.28</v>
      </c>
      <c r="K178" s="171">
        <v>2.3199999999999998</v>
      </c>
      <c r="L178" s="171">
        <v>0</v>
      </c>
      <c r="M178" s="171">
        <v>0</v>
      </c>
      <c r="N178" s="171">
        <v>10</v>
      </c>
      <c r="O178" s="171">
        <v>5.6</v>
      </c>
      <c r="P178" s="171">
        <v>3.28</v>
      </c>
    </row>
    <row r="179" spans="1:16" x14ac:dyDescent="0.25">
      <c r="A179" s="167">
        <v>300220</v>
      </c>
      <c r="B179" s="168" t="s">
        <v>1547</v>
      </c>
      <c r="C179" s="169" t="s">
        <v>1383</v>
      </c>
      <c r="D179" s="179">
        <v>15</v>
      </c>
      <c r="E179" s="179">
        <v>8</v>
      </c>
      <c r="F179" s="179">
        <v>2333</v>
      </c>
      <c r="G179" s="172">
        <v>174520</v>
      </c>
      <c r="H179" s="171">
        <v>0.5</v>
      </c>
      <c r="I179" s="168" t="s">
        <v>1094</v>
      </c>
      <c r="J179" s="171">
        <v>11.44</v>
      </c>
      <c r="K179" s="171">
        <v>4.67</v>
      </c>
      <c r="L179" s="171">
        <v>49.96</v>
      </c>
      <c r="M179" s="171">
        <v>0</v>
      </c>
      <c r="N179" s="171">
        <v>5</v>
      </c>
      <c r="O179" s="171">
        <v>66.069999999999993</v>
      </c>
      <c r="P179" s="171">
        <v>11.44</v>
      </c>
    </row>
    <row r="180" spans="1:16" x14ac:dyDescent="0.25">
      <c r="A180" s="167">
        <v>300100</v>
      </c>
      <c r="B180" s="168" t="s">
        <v>1548</v>
      </c>
      <c r="C180" s="169" t="s">
        <v>1383</v>
      </c>
      <c r="D180" s="179">
        <v>0</v>
      </c>
      <c r="E180" s="179">
        <v>8</v>
      </c>
      <c r="F180" s="179">
        <v>2333</v>
      </c>
      <c r="G180" s="172">
        <v>63000</v>
      </c>
      <c r="H180" s="171">
        <v>0.5</v>
      </c>
      <c r="I180" s="180"/>
      <c r="J180" s="171">
        <v>4.13</v>
      </c>
      <c r="K180" s="171">
        <v>1.68</v>
      </c>
      <c r="L180" s="171">
        <v>0</v>
      </c>
      <c r="M180" s="171">
        <v>0</v>
      </c>
      <c r="N180" s="171">
        <v>5</v>
      </c>
      <c r="O180" s="171">
        <v>5.81</v>
      </c>
      <c r="P180" s="171">
        <v>4.13</v>
      </c>
    </row>
    <row r="181" spans="1:16" x14ac:dyDescent="0.25">
      <c r="A181" s="167">
        <v>300200</v>
      </c>
      <c r="B181" s="168" t="s">
        <v>1549</v>
      </c>
      <c r="C181" s="169" t="s">
        <v>1383</v>
      </c>
      <c r="D181" s="179">
        <v>0</v>
      </c>
      <c r="E181" s="179">
        <v>8</v>
      </c>
      <c r="F181" s="179">
        <v>2333</v>
      </c>
      <c r="G181" s="172">
        <v>80000</v>
      </c>
      <c r="H181" s="171">
        <v>0.5</v>
      </c>
      <c r="I181" s="180"/>
      <c r="J181" s="171">
        <v>5.24</v>
      </c>
      <c r="K181" s="171">
        <v>2.14</v>
      </c>
      <c r="L181" s="171">
        <v>0</v>
      </c>
      <c r="M181" s="171">
        <v>0</v>
      </c>
      <c r="N181" s="171">
        <v>5</v>
      </c>
      <c r="O181" s="171">
        <v>7.38</v>
      </c>
      <c r="P181" s="171">
        <v>5.24</v>
      </c>
    </row>
    <row r="182" spans="1:16" x14ac:dyDescent="0.25">
      <c r="A182" s="167">
        <v>300210</v>
      </c>
      <c r="B182" s="168" t="s">
        <v>1550</v>
      </c>
      <c r="C182" s="169" t="s">
        <v>1383</v>
      </c>
      <c r="D182" s="179">
        <v>15</v>
      </c>
      <c r="E182" s="179">
        <v>8</v>
      </c>
      <c r="F182" s="179">
        <v>2333</v>
      </c>
      <c r="G182" s="172">
        <v>140354</v>
      </c>
      <c r="H182" s="171">
        <v>0.5</v>
      </c>
      <c r="I182" s="168" t="s">
        <v>1094</v>
      </c>
      <c r="J182" s="171">
        <v>9.1999999999999993</v>
      </c>
      <c r="K182" s="171">
        <v>3.76</v>
      </c>
      <c r="L182" s="171">
        <v>49.96</v>
      </c>
      <c r="M182" s="171">
        <v>0</v>
      </c>
      <c r="N182" s="171">
        <v>5</v>
      </c>
      <c r="O182" s="171">
        <v>62.92</v>
      </c>
      <c r="P182" s="171">
        <v>9.1999999999999993</v>
      </c>
    </row>
    <row r="183" spans="1:16" x14ac:dyDescent="0.25">
      <c r="A183" s="167">
        <v>341000</v>
      </c>
      <c r="B183" s="168" t="s">
        <v>1551</v>
      </c>
      <c r="C183" s="169" t="s">
        <v>1383</v>
      </c>
      <c r="D183" s="179">
        <v>155</v>
      </c>
      <c r="E183" s="179">
        <v>7</v>
      </c>
      <c r="F183" s="179">
        <v>2000</v>
      </c>
      <c r="G183" s="172">
        <v>150000</v>
      </c>
      <c r="H183" s="171">
        <v>0.8</v>
      </c>
      <c r="I183" s="168" t="s">
        <v>1094</v>
      </c>
      <c r="J183" s="171">
        <v>10.74</v>
      </c>
      <c r="K183" s="171">
        <v>8.57</v>
      </c>
      <c r="L183" s="171">
        <v>77.44</v>
      </c>
      <c r="M183" s="171">
        <v>23.57</v>
      </c>
      <c r="N183" s="171">
        <v>20</v>
      </c>
      <c r="O183" s="171">
        <v>120.32</v>
      </c>
      <c r="P183" s="171">
        <v>34.31</v>
      </c>
    </row>
    <row r="184" spans="1:16" x14ac:dyDescent="0.25">
      <c r="A184" s="167">
        <v>341100</v>
      </c>
      <c r="B184" s="168" t="s">
        <v>1552</v>
      </c>
      <c r="C184" s="169" t="s">
        <v>1383</v>
      </c>
      <c r="D184" s="179">
        <v>126</v>
      </c>
      <c r="E184" s="179">
        <v>7</v>
      </c>
      <c r="F184" s="179">
        <v>2000</v>
      </c>
      <c r="G184" s="172">
        <v>242500</v>
      </c>
      <c r="H184" s="171">
        <v>0.8</v>
      </c>
      <c r="I184" s="168" t="s">
        <v>1094</v>
      </c>
      <c r="J184" s="171">
        <v>17.37</v>
      </c>
      <c r="K184" s="171">
        <v>13.85</v>
      </c>
      <c r="L184" s="171">
        <v>62.95</v>
      </c>
      <c r="M184" s="171">
        <v>23.57</v>
      </c>
      <c r="N184" s="171">
        <v>20</v>
      </c>
      <c r="O184" s="171">
        <v>117.74</v>
      </c>
      <c r="P184" s="171">
        <v>40.94</v>
      </c>
    </row>
    <row r="185" spans="1:16" x14ac:dyDescent="0.25">
      <c r="A185" s="167">
        <v>341500</v>
      </c>
      <c r="B185" s="168" t="s">
        <v>1553</v>
      </c>
      <c r="C185" s="169" t="s">
        <v>1383</v>
      </c>
      <c r="D185" s="179">
        <v>85</v>
      </c>
      <c r="E185" s="179">
        <v>7</v>
      </c>
      <c r="F185" s="179">
        <v>2000</v>
      </c>
      <c r="G185" s="172">
        <v>137900</v>
      </c>
      <c r="H185" s="171">
        <v>0.8</v>
      </c>
      <c r="I185" s="168" t="s">
        <v>1094</v>
      </c>
      <c r="J185" s="171">
        <v>9.8800000000000008</v>
      </c>
      <c r="K185" s="171">
        <v>7.88</v>
      </c>
      <c r="L185" s="171">
        <v>42.47</v>
      </c>
      <c r="M185" s="171">
        <v>23.57</v>
      </c>
      <c r="N185" s="171">
        <v>20</v>
      </c>
      <c r="O185" s="171">
        <v>83.8</v>
      </c>
      <c r="P185" s="171">
        <v>33.450000000000003</v>
      </c>
    </row>
    <row r="186" spans="1:16" x14ac:dyDescent="0.25">
      <c r="A186" s="167">
        <v>310650</v>
      </c>
      <c r="B186" s="168" t="s">
        <v>1554</v>
      </c>
      <c r="C186" s="169" t="s">
        <v>1397</v>
      </c>
      <c r="D186" s="179">
        <v>165</v>
      </c>
      <c r="E186" s="179">
        <v>11</v>
      </c>
      <c r="F186" s="179">
        <v>1800</v>
      </c>
      <c r="G186" s="172">
        <v>825000</v>
      </c>
      <c r="H186" s="171">
        <v>1.4</v>
      </c>
      <c r="I186" s="168" t="s">
        <v>1094</v>
      </c>
      <c r="J186" s="171">
        <v>46.49</v>
      </c>
      <c r="K186" s="171">
        <v>58.33</v>
      </c>
      <c r="L186" s="171">
        <v>82.44</v>
      </c>
      <c r="M186" s="171">
        <v>29.86</v>
      </c>
      <c r="N186" s="171">
        <v>20</v>
      </c>
      <c r="O186" s="171">
        <v>217.12</v>
      </c>
      <c r="P186" s="171">
        <v>76.349999999999994</v>
      </c>
    </row>
    <row r="187" spans="1:16" x14ac:dyDescent="0.25">
      <c r="A187" s="167">
        <v>320650</v>
      </c>
      <c r="B187" s="168" t="s">
        <v>1555</v>
      </c>
      <c r="C187" s="169" t="s">
        <v>1383</v>
      </c>
      <c r="D187" s="179">
        <v>165</v>
      </c>
      <c r="E187" s="179">
        <v>9</v>
      </c>
      <c r="F187" s="179">
        <v>1800</v>
      </c>
      <c r="G187" s="172">
        <v>825000</v>
      </c>
      <c r="H187" s="171">
        <v>1.5</v>
      </c>
      <c r="I187" s="168" t="s">
        <v>1094</v>
      </c>
      <c r="J187" s="171">
        <v>53.9</v>
      </c>
      <c r="K187" s="171">
        <v>76.38</v>
      </c>
      <c r="L187" s="171">
        <v>82.44</v>
      </c>
      <c r="M187" s="171">
        <v>29.86</v>
      </c>
      <c r="N187" s="171">
        <v>20</v>
      </c>
      <c r="O187" s="171">
        <v>242.58</v>
      </c>
      <c r="P187" s="171">
        <v>83.76</v>
      </c>
    </row>
    <row r="188" spans="1:16" x14ac:dyDescent="0.25">
      <c r="A188" s="167">
        <v>330650</v>
      </c>
      <c r="B188" s="168" t="s">
        <v>1556</v>
      </c>
      <c r="C188" s="169" t="s">
        <v>1400</v>
      </c>
      <c r="D188" s="179">
        <v>165</v>
      </c>
      <c r="E188" s="179">
        <v>7</v>
      </c>
      <c r="F188" s="179">
        <v>1800</v>
      </c>
      <c r="G188" s="172">
        <v>825000</v>
      </c>
      <c r="H188" s="171">
        <v>1.6</v>
      </c>
      <c r="I188" s="168" t="s">
        <v>1094</v>
      </c>
      <c r="J188" s="171">
        <v>65.680000000000007</v>
      </c>
      <c r="K188" s="171">
        <v>104.76</v>
      </c>
      <c r="L188" s="171">
        <v>82.44</v>
      </c>
      <c r="M188" s="171">
        <v>29.86</v>
      </c>
      <c r="N188" s="171">
        <v>20</v>
      </c>
      <c r="O188" s="171">
        <v>282.74</v>
      </c>
      <c r="P188" s="171">
        <v>95.54</v>
      </c>
    </row>
    <row r="189" spans="1:16" x14ac:dyDescent="0.25">
      <c r="A189" s="167">
        <v>310080</v>
      </c>
      <c r="B189" s="168" t="s">
        <v>1557</v>
      </c>
      <c r="C189" s="169" t="s">
        <v>1397</v>
      </c>
      <c r="D189" s="179">
        <v>310</v>
      </c>
      <c r="E189" s="179">
        <v>11</v>
      </c>
      <c r="F189" s="179">
        <v>1800</v>
      </c>
      <c r="G189" s="172">
        <v>2509000</v>
      </c>
      <c r="H189" s="171">
        <v>1.4</v>
      </c>
      <c r="I189" s="168" t="s">
        <v>1094</v>
      </c>
      <c r="J189" s="171">
        <v>141.38</v>
      </c>
      <c r="K189" s="171">
        <v>177.4</v>
      </c>
      <c r="L189" s="171">
        <v>154.88999999999999</v>
      </c>
      <c r="M189" s="171">
        <v>29.86</v>
      </c>
      <c r="N189" s="171">
        <v>20</v>
      </c>
      <c r="O189" s="171">
        <v>503.53</v>
      </c>
      <c r="P189" s="171">
        <v>171.24</v>
      </c>
    </row>
    <row r="190" spans="1:16" x14ac:dyDescent="0.25">
      <c r="A190" s="167">
        <v>320080</v>
      </c>
      <c r="B190" s="168" t="s">
        <v>1558</v>
      </c>
      <c r="C190" s="169" t="s">
        <v>1383</v>
      </c>
      <c r="D190" s="179">
        <v>310</v>
      </c>
      <c r="E190" s="179">
        <v>9</v>
      </c>
      <c r="F190" s="179">
        <v>1800</v>
      </c>
      <c r="G190" s="172">
        <v>2509000</v>
      </c>
      <c r="H190" s="171">
        <v>1.5</v>
      </c>
      <c r="I190" s="168" t="s">
        <v>1094</v>
      </c>
      <c r="J190" s="171">
        <v>163.94</v>
      </c>
      <c r="K190" s="171">
        <v>232.31</v>
      </c>
      <c r="L190" s="171">
        <v>154.88999999999999</v>
      </c>
      <c r="M190" s="171">
        <v>29.86</v>
      </c>
      <c r="N190" s="171">
        <v>20</v>
      </c>
      <c r="O190" s="171">
        <v>581</v>
      </c>
      <c r="P190" s="171">
        <v>193.8</v>
      </c>
    </row>
    <row r="191" spans="1:16" x14ac:dyDescent="0.25">
      <c r="A191" s="167">
        <v>330080</v>
      </c>
      <c r="B191" s="168" t="s">
        <v>1559</v>
      </c>
      <c r="C191" s="169" t="s">
        <v>1400</v>
      </c>
      <c r="D191" s="179">
        <v>310</v>
      </c>
      <c r="E191" s="179">
        <v>7</v>
      </c>
      <c r="F191" s="179">
        <v>1800</v>
      </c>
      <c r="G191" s="172">
        <v>2509000</v>
      </c>
      <c r="H191" s="171">
        <v>1.6</v>
      </c>
      <c r="I191" s="168" t="s">
        <v>1094</v>
      </c>
      <c r="J191" s="171">
        <v>199.75</v>
      </c>
      <c r="K191" s="171">
        <v>318.60000000000002</v>
      </c>
      <c r="L191" s="171">
        <v>154.88999999999999</v>
      </c>
      <c r="M191" s="171">
        <v>29.86</v>
      </c>
      <c r="N191" s="171">
        <v>20</v>
      </c>
      <c r="O191" s="171">
        <v>703.1</v>
      </c>
      <c r="P191" s="171">
        <v>229.61</v>
      </c>
    </row>
    <row r="192" spans="1:16" x14ac:dyDescent="0.25">
      <c r="A192" s="167">
        <v>320140</v>
      </c>
      <c r="B192" s="168" t="s">
        <v>1560</v>
      </c>
      <c r="C192" s="169" t="s">
        <v>1383</v>
      </c>
      <c r="D192" s="179">
        <v>155</v>
      </c>
      <c r="E192" s="179">
        <v>9</v>
      </c>
      <c r="F192" s="179">
        <v>1800</v>
      </c>
      <c r="G192" s="172">
        <v>680000</v>
      </c>
      <c r="H192" s="171">
        <v>1.5</v>
      </c>
      <c r="I192" s="168" t="s">
        <v>1094</v>
      </c>
      <c r="J192" s="171">
        <v>44.43</v>
      </c>
      <c r="K192" s="171">
        <v>62.96</v>
      </c>
      <c r="L192" s="171">
        <v>77.44</v>
      </c>
      <c r="M192" s="171">
        <v>29.86</v>
      </c>
      <c r="N192" s="171">
        <v>20</v>
      </c>
      <c r="O192" s="171">
        <v>214.69</v>
      </c>
      <c r="P192" s="171">
        <v>74.290000000000006</v>
      </c>
    </row>
    <row r="193" spans="1:16" x14ac:dyDescent="0.25">
      <c r="A193" s="167">
        <v>310040</v>
      </c>
      <c r="B193" s="168" t="s">
        <v>1561</v>
      </c>
      <c r="C193" s="169" t="s">
        <v>1397</v>
      </c>
      <c r="D193" s="179">
        <v>128</v>
      </c>
      <c r="E193" s="179">
        <v>11</v>
      </c>
      <c r="F193" s="179">
        <v>1800</v>
      </c>
      <c r="G193" s="172">
        <v>723712</v>
      </c>
      <c r="H193" s="171">
        <v>1.4</v>
      </c>
      <c r="I193" s="168" t="s">
        <v>1094</v>
      </c>
      <c r="J193" s="171">
        <v>40.78</v>
      </c>
      <c r="K193" s="171">
        <v>51.17</v>
      </c>
      <c r="L193" s="171">
        <v>63.95</v>
      </c>
      <c r="M193" s="171">
        <v>29.86</v>
      </c>
      <c r="N193" s="171">
        <v>20</v>
      </c>
      <c r="O193" s="171">
        <v>185.76</v>
      </c>
      <c r="P193" s="171">
        <v>70.64</v>
      </c>
    </row>
    <row r="194" spans="1:16" x14ac:dyDescent="0.25">
      <c r="A194" s="167">
        <v>320040</v>
      </c>
      <c r="B194" s="168" t="s">
        <v>1562</v>
      </c>
      <c r="C194" s="169" t="s">
        <v>1383</v>
      </c>
      <c r="D194" s="179">
        <v>128</v>
      </c>
      <c r="E194" s="179">
        <v>9</v>
      </c>
      <c r="F194" s="179">
        <v>1800</v>
      </c>
      <c r="G194" s="172">
        <v>723712</v>
      </c>
      <c r="H194" s="171">
        <v>1.5</v>
      </c>
      <c r="I194" s="168" t="s">
        <v>1094</v>
      </c>
      <c r="J194" s="171">
        <v>47.28</v>
      </c>
      <c r="K194" s="171">
        <v>67.010000000000005</v>
      </c>
      <c r="L194" s="171">
        <v>63.95</v>
      </c>
      <c r="M194" s="171">
        <v>29.86</v>
      </c>
      <c r="N194" s="171">
        <v>20</v>
      </c>
      <c r="O194" s="171">
        <v>208.1</v>
      </c>
      <c r="P194" s="171">
        <v>77.14</v>
      </c>
    </row>
    <row r="195" spans="1:16" x14ac:dyDescent="0.25">
      <c r="A195" s="167">
        <v>330040</v>
      </c>
      <c r="B195" s="168" t="s">
        <v>1563</v>
      </c>
      <c r="C195" s="169" t="s">
        <v>1400</v>
      </c>
      <c r="D195" s="179">
        <v>128</v>
      </c>
      <c r="E195" s="179">
        <v>7</v>
      </c>
      <c r="F195" s="179">
        <v>1800</v>
      </c>
      <c r="G195" s="172">
        <v>723712</v>
      </c>
      <c r="H195" s="171">
        <v>1.6</v>
      </c>
      <c r="I195" s="168" t="s">
        <v>1094</v>
      </c>
      <c r="J195" s="171">
        <v>57.61</v>
      </c>
      <c r="K195" s="171">
        <v>91.89</v>
      </c>
      <c r="L195" s="171">
        <v>63.95</v>
      </c>
      <c r="M195" s="171">
        <v>29.86</v>
      </c>
      <c r="N195" s="171">
        <v>20</v>
      </c>
      <c r="O195" s="171">
        <v>243.31</v>
      </c>
      <c r="P195" s="171">
        <v>87.47</v>
      </c>
    </row>
    <row r="196" spans="1:16" x14ac:dyDescent="0.25">
      <c r="A196" s="167">
        <v>310060</v>
      </c>
      <c r="B196" s="168" t="s">
        <v>1564</v>
      </c>
      <c r="C196" s="169" t="s">
        <v>1397</v>
      </c>
      <c r="D196" s="179">
        <v>150</v>
      </c>
      <c r="E196" s="179">
        <v>11</v>
      </c>
      <c r="F196" s="179">
        <v>1800</v>
      </c>
      <c r="G196" s="172">
        <v>892000</v>
      </c>
      <c r="H196" s="171">
        <v>1.4</v>
      </c>
      <c r="I196" s="168" t="s">
        <v>1094</v>
      </c>
      <c r="J196" s="171">
        <v>50.26</v>
      </c>
      <c r="K196" s="171">
        <v>63.07</v>
      </c>
      <c r="L196" s="171">
        <v>74.94</v>
      </c>
      <c r="M196" s="171">
        <v>29.86</v>
      </c>
      <c r="N196" s="171">
        <v>20</v>
      </c>
      <c r="O196" s="171">
        <v>218.13</v>
      </c>
      <c r="P196" s="171">
        <v>80.12</v>
      </c>
    </row>
    <row r="197" spans="1:16" x14ac:dyDescent="0.25">
      <c r="A197" s="167">
        <v>320060</v>
      </c>
      <c r="B197" s="168" t="s">
        <v>1565</v>
      </c>
      <c r="C197" s="169" t="s">
        <v>1383</v>
      </c>
      <c r="D197" s="179">
        <v>150</v>
      </c>
      <c r="E197" s="179">
        <v>9</v>
      </c>
      <c r="F197" s="179">
        <v>1800</v>
      </c>
      <c r="G197" s="172">
        <v>892000</v>
      </c>
      <c r="H197" s="171">
        <v>1.5</v>
      </c>
      <c r="I197" s="168" t="s">
        <v>1094</v>
      </c>
      <c r="J197" s="171">
        <v>58.28</v>
      </c>
      <c r="K197" s="171">
        <v>82.59</v>
      </c>
      <c r="L197" s="171">
        <v>74.94</v>
      </c>
      <c r="M197" s="171">
        <v>29.86</v>
      </c>
      <c r="N197" s="171">
        <v>20</v>
      </c>
      <c r="O197" s="171">
        <v>245.67</v>
      </c>
      <c r="P197" s="171">
        <v>88.14</v>
      </c>
    </row>
    <row r="198" spans="1:16" x14ac:dyDescent="0.25">
      <c r="A198" s="167">
        <v>330060</v>
      </c>
      <c r="B198" s="168" t="s">
        <v>1566</v>
      </c>
      <c r="C198" s="169" t="s">
        <v>1400</v>
      </c>
      <c r="D198" s="179">
        <v>150</v>
      </c>
      <c r="E198" s="179">
        <v>7</v>
      </c>
      <c r="F198" s="179">
        <v>1800</v>
      </c>
      <c r="G198" s="172">
        <v>892000</v>
      </c>
      <c r="H198" s="171">
        <v>1.6</v>
      </c>
      <c r="I198" s="168" t="s">
        <v>1094</v>
      </c>
      <c r="J198" s="171">
        <v>71.010000000000005</v>
      </c>
      <c r="K198" s="171">
        <v>113.26</v>
      </c>
      <c r="L198" s="171">
        <v>74.94</v>
      </c>
      <c r="M198" s="171">
        <v>29.86</v>
      </c>
      <c r="N198" s="171">
        <v>20</v>
      </c>
      <c r="O198" s="171">
        <v>289.07</v>
      </c>
      <c r="P198" s="171">
        <v>100.87</v>
      </c>
    </row>
    <row r="199" spans="1:16" x14ac:dyDescent="0.25">
      <c r="A199" s="167">
        <v>311650</v>
      </c>
      <c r="B199" s="168" t="s">
        <v>1567</v>
      </c>
      <c r="C199" s="169" t="s">
        <v>1397</v>
      </c>
      <c r="D199" s="179">
        <v>165</v>
      </c>
      <c r="E199" s="179">
        <v>11</v>
      </c>
      <c r="F199" s="179">
        <v>1800</v>
      </c>
      <c r="G199" s="172">
        <v>750000</v>
      </c>
      <c r="H199" s="171">
        <v>1.4</v>
      </c>
      <c r="I199" s="168" t="s">
        <v>1094</v>
      </c>
      <c r="J199" s="171">
        <v>42.26</v>
      </c>
      <c r="K199" s="171">
        <v>53.03</v>
      </c>
      <c r="L199" s="171">
        <v>82.44</v>
      </c>
      <c r="M199" s="171">
        <v>29.86</v>
      </c>
      <c r="N199" s="171">
        <v>20</v>
      </c>
      <c r="O199" s="171">
        <v>207.59</v>
      </c>
      <c r="P199" s="171">
        <v>72.12</v>
      </c>
    </row>
    <row r="201" spans="1:16" ht="24" x14ac:dyDescent="0.25">
      <c r="A201" s="165" t="s">
        <v>390</v>
      </c>
      <c r="B201" s="165" t="s">
        <v>1367</v>
      </c>
      <c r="C201" s="166" t="s">
        <v>1368</v>
      </c>
      <c r="D201" s="170" t="s">
        <v>1369</v>
      </c>
      <c r="E201" s="170" t="s">
        <v>1370</v>
      </c>
      <c r="F201" s="170" t="s">
        <v>1371</v>
      </c>
      <c r="G201" s="170" t="s">
        <v>1372</v>
      </c>
      <c r="H201" s="170" t="s">
        <v>1373</v>
      </c>
      <c r="I201" s="165" t="s">
        <v>1374</v>
      </c>
      <c r="J201" s="170" t="s">
        <v>1375</v>
      </c>
      <c r="K201" s="170" t="s">
        <v>1376</v>
      </c>
      <c r="L201" s="170" t="s">
        <v>1377</v>
      </c>
      <c r="M201" s="170" t="s">
        <v>1378</v>
      </c>
      <c r="N201" s="170" t="s">
        <v>1379</v>
      </c>
      <c r="O201" s="170" t="s">
        <v>1380</v>
      </c>
      <c r="P201" s="170" t="s">
        <v>1381</v>
      </c>
    </row>
    <row r="202" spans="1:16" x14ac:dyDescent="0.25">
      <c r="A202" s="167">
        <v>321650</v>
      </c>
      <c r="B202" s="168" t="s">
        <v>1568</v>
      </c>
      <c r="C202" s="169" t="s">
        <v>1383</v>
      </c>
      <c r="D202" s="179">
        <v>165</v>
      </c>
      <c r="E202" s="179">
        <v>9</v>
      </c>
      <c r="F202" s="179">
        <v>1800</v>
      </c>
      <c r="G202" s="172">
        <v>750000</v>
      </c>
      <c r="H202" s="171">
        <v>1.5</v>
      </c>
      <c r="I202" s="168" t="s">
        <v>1094</v>
      </c>
      <c r="J202" s="171">
        <v>49</v>
      </c>
      <c r="K202" s="171">
        <v>69.44</v>
      </c>
      <c r="L202" s="171">
        <v>82.44</v>
      </c>
      <c r="M202" s="171">
        <v>29.86</v>
      </c>
      <c r="N202" s="171">
        <v>20</v>
      </c>
      <c r="O202" s="171">
        <v>230.74</v>
      </c>
      <c r="P202" s="171">
        <v>78.86</v>
      </c>
    </row>
    <row r="203" spans="1:16" x14ac:dyDescent="0.25">
      <c r="A203" s="167">
        <v>331650</v>
      </c>
      <c r="B203" s="168" t="s">
        <v>1569</v>
      </c>
      <c r="C203" s="169" t="s">
        <v>1400</v>
      </c>
      <c r="D203" s="179">
        <v>165</v>
      </c>
      <c r="E203" s="179">
        <v>7</v>
      </c>
      <c r="F203" s="179">
        <v>1800</v>
      </c>
      <c r="G203" s="172">
        <v>750000</v>
      </c>
      <c r="H203" s="171">
        <v>1.6</v>
      </c>
      <c r="I203" s="168" t="s">
        <v>1094</v>
      </c>
      <c r="J203" s="171">
        <v>59.71</v>
      </c>
      <c r="K203" s="171">
        <v>95.23</v>
      </c>
      <c r="L203" s="171">
        <v>82.44</v>
      </c>
      <c r="M203" s="171">
        <v>29.86</v>
      </c>
      <c r="N203" s="171">
        <v>20</v>
      </c>
      <c r="O203" s="171">
        <v>267.24</v>
      </c>
      <c r="P203" s="171">
        <v>89.57</v>
      </c>
    </row>
    <row r="204" spans="1:16" x14ac:dyDescent="0.25">
      <c r="A204" s="167">
        <v>310180</v>
      </c>
      <c r="B204" s="168" t="s">
        <v>1570</v>
      </c>
      <c r="C204" s="169" t="s">
        <v>1397</v>
      </c>
      <c r="D204" s="179">
        <v>310</v>
      </c>
      <c r="E204" s="179">
        <v>11</v>
      </c>
      <c r="F204" s="179">
        <v>1800</v>
      </c>
      <c r="G204" s="172">
        <v>2310000</v>
      </c>
      <c r="H204" s="171">
        <v>1.4</v>
      </c>
      <c r="I204" s="168" t="s">
        <v>1094</v>
      </c>
      <c r="J204" s="171">
        <v>130.16999999999999</v>
      </c>
      <c r="K204" s="171">
        <v>163.33000000000001</v>
      </c>
      <c r="L204" s="171">
        <v>154.88999999999999</v>
      </c>
      <c r="M204" s="171">
        <v>29.86</v>
      </c>
      <c r="N204" s="171">
        <v>20</v>
      </c>
      <c r="O204" s="171">
        <v>478.25</v>
      </c>
      <c r="P204" s="171">
        <v>160.03</v>
      </c>
    </row>
    <row r="205" spans="1:16" x14ac:dyDescent="0.25">
      <c r="A205" s="167">
        <v>320180</v>
      </c>
      <c r="B205" s="168" t="s">
        <v>1571</v>
      </c>
      <c r="C205" s="169" t="s">
        <v>1383</v>
      </c>
      <c r="D205" s="179">
        <v>310</v>
      </c>
      <c r="E205" s="179">
        <v>9</v>
      </c>
      <c r="F205" s="179">
        <v>1800</v>
      </c>
      <c r="G205" s="172">
        <v>2310000</v>
      </c>
      <c r="H205" s="171">
        <v>1.5</v>
      </c>
      <c r="I205" s="168" t="s">
        <v>1094</v>
      </c>
      <c r="J205" s="171">
        <v>150.94</v>
      </c>
      <c r="K205" s="171">
        <v>213.88</v>
      </c>
      <c r="L205" s="171">
        <v>154.88999999999999</v>
      </c>
      <c r="M205" s="171">
        <v>29.86</v>
      </c>
      <c r="N205" s="171">
        <v>20</v>
      </c>
      <c r="O205" s="171">
        <v>549.57000000000005</v>
      </c>
      <c r="P205" s="171">
        <v>180.8</v>
      </c>
    </row>
    <row r="206" spans="1:16" x14ac:dyDescent="0.25">
      <c r="A206" s="167">
        <v>330180</v>
      </c>
      <c r="B206" s="168" t="s">
        <v>1572</v>
      </c>
      <c r="C206" s="169" t="s">
        <v>1400</v>
      </c>
      <c r="D206" s="179">
        <v>310</v>
      </c>
      <c r="E206" s="179">
        <v>7</v>
      </c>
      <c r="F206" s="179">
        <v>1800</v>
      </c>
      <c r="G206" s="172">
        <v>2310000</v>
      </c>
      <c r="H206" s="171">
        <v>1.6</v>
      </c>
      <c r="I206" s="168" t="s">
        <v>1094</v>
      </c>
      <c r="J206" s="171">
        <v>183.91</v>
      </c>
      <c r="K206" s="171">
        <v>293.33</v>
      </c>
      <c r="L206" s="171">
        <v>154.88999999999999</v>
      </c>
      <c r="M206" s="171">
        <v>29.86</v>
      </c>
      <c r="N206" s="171">
        <v>20</v>
      </c>
      <c r="O206" s="171">
        <v>661.99</v>
      </c>
      <c r="P206" s="171">
        <v>213.77</v>
      </c>
    </row>
    <row r="207" spans="1:16" x14ac:dyDescent="0.25">
      <c r="A207" s="167">
        <v>320700</v>
      </c>
      <c r="B207" s="168" t="s">
        <v>1573</v>
      </c>
      <c r="C207" s="169" t="s">
        <v>1383</v>
      </c>
      <c r="D207" s="179">
        <v>88</v>
      </c>
      <c r="E207" s="179">
        <v>9</v>
      </c>
      <c r="F207" s="179">
        <v>1800</v>
      </c>
      <c r="G207" s="172">
        <v>400000</v>
      </c>
      <c r="H207" s="171">
        <v>1.5</v>
      </c>
      <c r="I207" s="168" t="s">
        <v>1094</v>
      </c>
      <c r="J207" s="171">
        <v>26.13</v>
      </c>
      <c r="K207" s="171">
        <v>37.03</v>
      </c>
      <c r="L207" s="171">
        <v>43.96</v>
      </c>
      <c r="M207" s="171">
        <v>29.86</v>
      </c>
      <c r="N207" s="171">
        <v>20</v>
      </c>
      <c r="O207" s="171">
        <v>136.97999999999999</v>
      </c>
      <c r="P207" s="171">
        <v>55.99</v>
      </c>
    </row>
    <row r="208" spans="1:16" x14ac:dyDescent="0.25">
      <c r="A208" s="167">
        <v>300070</v>
      </c>
      <c r="B208" s="168" t="s">
        <v>1574</v>
      </c>
      <c r="C208" s="169" t="s">
        <v>1383</v>
      </c>
      <c r="D208" s="179">
        <v>0</v>
      </c>
      <c r="E208" s="179">
        <v>8</v>
      </c>
      <c r="F208" s="179">
        <v>1500</v>
      </c>
      <c r="G208" s="172">
        <v>6500000</v>
      </c>
      <c r="H208" s="171">
        <v>0.9</v>
      </c>
      <c r="I208" s="180"/>
      <c r="J208" s="171">
        <v>628.04</v>
      </c>
      <c r="K208" s="171">
        <v>487.5</v>
      </c>
      <c r="L208" s="171">
        <v>0</v>
      </c>
      <c r="M208" s="171">
        <v>184.44</v>
      </c>
      <c r="N208" s="171">
        <v>10</v>
      </c>
      <c r="O208" s="172">
        <v>1299.98</v>
      </c>
      <c r="P208" s="171">
        <v>812.48</v>
      </c>
    </row>
    <row r="209" spans="1:16" x14ac:dyDescent="0.25">
      <c r="A209" s="167">
        <v>300140</v>
      </c>
      <c r="B209" s="168" t="s">
        <v>1575</v>
      </c>
      <c r="C209" s="169" t="s">
        <v>1383</v>
      </c>
      <c r="D209" s="179">
        <v>0</v>
      </c>
      <c r="E209" s="179">
        <v>8</v>
      </c>
      <c r="F209" s="179">
        <v>1500</v>
      </c>
      <c r="G209" s="172">
        <v>2067000</v>
      </c>
      <c r="H209" s="171">
        <v>0.9</v>
      </c>
      <c r="I209" s="180"/>
      <c r="J209" s="171">
        <v>199.71</v>
      </c>
      <c r="K209" s="171">
        <v>155.02000000000001</v>
      </c>
      <c r="L209" s="171">
        <v>0</v>
      </c>
      <c r="M209" s="171">
        <v>184.44</v>
      </c>
      <c r="N209" s="171">
        <v>10</v>
      </c>
      <c r="O209" s="171">
        <v>539.16999999999996</v>
      </c>
      <c r="P209" s="171">
        <v>384.15</v>
      </c>
    </row>
    <row r="210" spans="1:16" x14ac:dyDescent="0.25">
      <c r="A210" s="167">
        <v>300160</v>
      </c>
      <c r="B210" s="168" t="s">
        <v>1576</v>
      </c>
      <c r="C210" s="169" t="s">
        <v>1383</v>
      </c>
      <c r="D210" s="179">
        <v>0</v>
      </c>
      <c r="E210" s="179">
        <v>8</v>
      </c>
      <c r="F210" s="179">
        <v>1500</v>
      </c>
      <c r="G210" s="172">
        <v>2336000</v>
      </c>
      <c r="H210" s="171">
        <v>0.9</v>
      </c>
      <c r="I210" s="180"/>
      <c r="J210" s="171">
        <v>225.7</v>
      </c>
      <c r="K210" s="171">
        <v>175.2</v>
      </c>
      <c r="L210" s="171">
        <v>0</v>
      </c>
      <c r="M210" s="171">
        <v>184.44</v>
      </c>
      <c r="N210" s="171">
        <v>10</v>
      </c>
      <c r="O210" s="171">
        <v>585.34</v>
      </c>
      <c r="P210" s="171">
        <v>410.14</v>
      </c>
    </row>
    <row r="211" spans="1:16" ht="25.5" x14ac:dyDescent="0.25">
      <c r="A211" s="167">
        <v>300170</v>
      </c>
      <c r="B211" s="168" t="s">
        <v>1577</v>
      </c>
      <c r="C211" s="169" t="s">
        <v>1383</v>
      </c>
      <c r="D211" s="179">
        <v>0</v>
      </c>
      <c r="E211" s="179">
        <v>8</v>
      </c>
      <c r="F211" s="179">
        <v>1500</v>
      </c>
      <c r="G211" s="172">
        <v>2990000</v>
      </c>
      <c r="H211" s="171">
        <v>0.9</v>
      </c>
      <c r="I211" s="181"/>
      <c r="J211" s="171">
        <v>288.89</v>
      </c>
      <c r="K211" s="171">
        <v>224.25</v>
      </c>
      <c r="L211" s="171">
        <v>0</v>
      </c>
      <c r="M211" s="171">
        <v>184.44</v>
      </c>
      <c r="N211" s="171">
        <v>10</v>
      </c>
      <c r="O211" s="171">
        <v>697.58</v>
      </c>
      <c r="P211" s="171">
        <v>473.33</v>
      </c>
    </row>
    <row r="212" spans="1:16" x14ac:dyDescent="0.25">
      <c r="A212" s="167">
        <v>309100</v>
      </c>
      <c r="B212" s="168" t="s">
        <v>1578</v>
      </c>
      <c r="C212" s="169" t="s">
        <v>1383</v>
      </c>
      <c r="D212" s="179">
        <v>0</v>
      </c>
      <c r="E212" s="179">
        <v>8</v>
      </c>
      <c r="F212" s="179">
        <v>1500</v>
      </c>
      <c r="G212" s="172">
        <v>118548</v>
      </c>
      <c r="H212" s="171">
        <v>0.9</v>
      </c>
      <c r="I212" s="168" t="s">
        <v>1392</v>
      </c>
      <c r="J212" s="171">
        <v>11.45</v>
      </c>
      <c r="K212" s="171">
        <v>8.89</v>
      </c>
      <c r="L212" s="171">
        <v>0</v>
      </c>
      <c r="M212" s="171">
        <v>66.02</v>
      </c>
      <c r="N212" s="171">
        <v>10</v>
      </c>
      <c r="O212" s="171">
        <v>86.36</v>
      </c>
      <c r="P212" s="171">
        <v>77.47</v>
      </c>
    </row>
    <row r="213" spans="1:16" x14ac:dyDescent="0.25">
      <c r="A213" s="167">
        <v>309000</v>
      </c>
      <c r="B213" s="168" t="s">
        <v>1579</v>
      </c>
      <c r="C213" s="169" t="s">
        <v>1383</v>
      </c>
      <c r="D213" s="179">
        <v>92</v>
      </c>
      <c r="E213" s="179">
        <v>8</v>
      </c>
      <c r="F213" s="179">
        <v>1500</v>
      </c>
      <c r="G213" s="172">
        <v>758546</v>
      </c>
      <c r="H213" s="171">
        <v>0.9</v>
      </c>
      <c r="I213" s="168" t="s">
        <v>1094</v>
      </c>
      <c r="J213" s="171">
        <v>73.290000000000006</v>
      </c>
      <c r="K213" s="171">
        <v>56.89</v>
      </c>
      <c r="L213" s="171">
        <v>45.96</v>
      </c>
      <c r="M213" s="171">
        <v>0</v>
      </c>
      <c r="N213" s="171">
        <v>10</v>
      </c>
      <c r="O213" s="171">
        <v>176.14</v>
      </c>
      <c r="P213" s="171">
        <v>73.290000000000006</v>
      </c>
    </row>
    <row r="214" spans="1:16" x14ac:dyDescent="0.25">
      <c r="A214" s="167">
        <v>303500</v>
      </c>
      <c r="B214" s="168" t="s">
        <v>1580</v>
      </c>
      <c r="C214" s="169" t="s">
        <v>1383</v>
      </c>
      <c r="D214" s="179">
        <v>0</v>
      </c>
      <c r="E214" s="179">
        <v>8</v>
      </c>
      <c r="F214" s="179">
        <v>1500</v>
      </c>
      <c r="G214" s="172">
        <v>870000</v>
      </c>
      <c r="H214" s="171">
        <v>0.9</v>
      </c>
      <c r="I214" s="168" t="s">
        <v>1392</v>
      </c>
      <c r="J214" s="171">
        <v>84.06</v>
      </c>
      <c r="K214" s="171">
        <v>65.25</v>
      </c>
      <c r="L214" s="171">
        <v>0</v>
      </c>
      <c r="M214" s="171">
        <v>66.02</v>
      </c>
      <c r="N214" s="171">
        <v>10</v>
      </c>
      <c r="O214" s="171">
        <v>215.33</v>
      </c>
      <c r="P214" s="171">
        <v>150.08000000000001</v>
      </c>
    </row>
    <row r="215" spans="1:16" x14ac:dyDescent="0.25">
      <c r="A215" s="167">
        <v>303600</v>
      </c>
      <c r="B215" s="168" t="s">
        <v>1581</v>
      </c>
      <c r="C215" s="169" t="s">
        <v>1383</v>
      </c>
      <c r="D215" s="179">
        <v>0</v>
      </c>
      <c r="E215" s="179">
        <v>8</v>
      </c>
      <c r="F215" s="179">
        <v>1500</v>
      </c>
      <c r="G215" s="172">
        <v>959000</v>
      </c>
      <c r="H215" s="171">
        <v>0.9</v>
      </c>
      <c r="I215" s="168" t="s">
        <v>1392</v>
      </c>
      <c r="J215" s="171">
        <v>92.66</v>
      </c>
      <c r="K215" s="171">
        <v>71.92</v>
      </c>
      <c r="L215" s="171">
        <v>0</v>
      </c>
      <c r="M215" s="171">
        <v>66.02</v>
      </c>
      <c r="N215" s="171">
        <v>10</v>
      </c>
      <c r="O215" s="171">
        <v>230.6</v>
      </c>
      <c r="P215" s="171">
        <v>158.68</v>
      </c>
    </row>
    <row r="216" spans="1:16" x14ac:dyDescent="0.25">
      <c r="A216" s="167">
        <v>300090</v>
      </c>
      <c r="B216" s="168" t="s">
        <v>1582</v>
      </c>
      <c r="C216" s="169" t="s">
        <v>1383</v>
      </c>
      <c r="D216" s="179">
        <v>0</v>
      </c>
      <c r="E216" s="179">
        <v>8</v>
      </c>
      <c r="F216" s="179">
        <v>1000</v>
      </c>
      <c r="G216" s="172">
        <v>34070</v>
      </c>
      <c r="H216" s="171">
        <v>0.5</v>
      </c>
      <c r="I216" s="180"/>
      <c r="J216" s="171">
        <v>5.21</v>
      </c>
      <c r="K216" s="171">
        <v>2.12</v>
      </c>
      <c r="L216" s="171">
        <v>0</v>
      </c>
      <c r="M216" s="171">
        <v>0</v>
      </c>
      <c r="N216" s="171">
        <v>5</v>
      </c>
      <c r="O216" s="171">
        <v>7.33</v>
      </c>
      <c r="P216" s="171">
        <v>5.21</v>
      </c>
    </row>
    <row r="217" spans="1:16" x14ac:dyDescent="0.25">
      <c r="A217" s="167">
        <v>370020</v>
      </c>
      <c r="B217" s="168" t="s">
        <v>1583</v>
      </c>
      <c r="C217" s="169" t="s">
        <v>1383</v>
      </c>
      <c r="D217" s="179">
        <v>150</v>
      </c>
      <c r="E217" s="179">
        <v>9</v>
      </c>
      <c r="F217" s="179">
        <v>2000</v>
      </c>
      <c r="G217" s="172">
        <v>174708</v>
      </c>
      <c r="H217" s="171">
        <v>1.1000000000000001</v>
      </c>
      <c r="I217" s="168" t="s">
        <v>1094</v>
      </c>
      <c r="J217" s="171">
        <v>10.27</v>
      </c>
      <c r="K217" s="171">
        <v>10.67</v>
      </c>
      <c r="L217" s="171">
        <v>54.46</v>
      </c>
      <c r="M217" s="171">
        <v>25.15</v>
      </c>
      <c r="N217" s="171">
        <v>20</v>
      </c>
      <c r="O217" s="171">
        <v>100.55</v>
      </c>
      <c r="P217" s="171">
        <v>35.42</v>
      </c>
    </row>
    <row r="218" spans="1:16" x14ac:dyDescent="0.25">
      <c r="A218" s="167">
        <v>370030</v>
      </c>
      <c r="B218" s="168" t="s">
        <v>1584</v>
      </c>
      <c r="C218" s="169" t="s">
        <v>1383</v>
      </c>
      <c r="D218" s="179">
        <v>230</v>
      </c>
      <c r="E218" s="179">
        <v>9</v>
      </c>
      <c r="F218" s="179">
        <v>2000</v>
      </c>
      <c r="G218" s="172">
        <v>266353</v>
      </c>
      <c r="H218" s="171">
        <v>1.1000000000000001</v>
      </c>
      <c r="I218" s="168" t="s">
        <v>1094</v>
      </c>
      <c r="J218" s="171">
        <v>15.66</v>
      </c>
      <c r="K218" s="171">
        <v>16.27</v>
      </c>
      <c r="L218" s="171">
        <v>83.5</v>
      </c>
      <c r="M218" s="171">
        <v>25.15</v>
      </c>
      <c r="N218" s="171">
        <v>20</v>
      </c>
      <c r="O218" s="171">
        <v>140.58000000000001</v>
      </c>
      <c r="P218" s="171">
        <v>40.81</v>
      </c>
    </row>
    <row r="219" spans="1:16" x14ac:dyDescent="0.25">
      <c r="A219" s="167">
        <v>370000</v>
      </c>
      <c r="B219" s="168" t="s">
        <v>1585</v>
      </c>
      <c r="C219" s="169" t="s">
        <v>1383</v>
      </c>
      <c r="D219" s="179">
        <v>220</v>
      </c>
      <c r="E219" s="179">
        <v>4</v>
      </c>
      <c r="F219" s="179">
        <v>2000</v>
      </c>
      <c r="G219" s="172">
        <v>573385</v>
      </c>
      <c r="H219" s="171">
        <v>1.1000000000000001</v>
      </c>
      <c r="I219" s="168" t="s">
        <v>1094</v>
      </c>
      <c r="J219" s="171">
        <v>66.180000000000007</v>
      </c>
      <c r="K219" s="171">
        <v>78.84</v>
      </c>
      <c r="L219" s="171">
        <v>79.87</v>
      </c>
      <c r="M219" s="171">
        <v>29.86</v>
      </c>
      <c r="N219" s="171">
        <v>20</v>
      </c>
      <c r="O219" s="171">
        <v>254.75</v>
      </c>
      <c r="P219" s="171">
        <v>96.04</v>
      </c>
    </row>
    <row r="220" spans="1:16" x14ac:dyDescent="0.25">
      <c r="A220" s="167">
        <v>370110</v>
      </c>
      <c r="B220" s="168" t="s">
        <v>1586</v>
      </c>
      <c r="C220" s="169" t="s">
        <v>1383</v>
      </c>
      <c r="D220" s="179">
        <v>85</v>
      </c>
      <c r="E220" s="179">
        <v>5</v>
      </c>
      <c r="F220" s="179">
        <v>2000</v>
      </c>
      <c r="G220" s="172">
        <v>59590</v>
      </c>
      <c r="H220" s="171">
        <v>0.8</v>
      </c>
      <c r="I220" s="168" t="s">
        <v>1390</v>
      </c>
      <c r="J220" s="171">
        <v>5.65</v>
      </c>
      <c r="K220" s="171">
        <v>4.76</v>
      </c>
      <c r="L220" s="171">
        <v>89.96</v>
      </c>
      <c r="M220" s="171">
        <v>23.57</v>
      </c>
      <c r="N220" s="171">
        <v>20</v>
      </c>
      <c r="O220" s="171">
        <v>123.94</v>
      </c>
      <c r="P220" s="171">
        <v>29.22</v>
      </c>
    </row>
    <row r="221" spans="1:16" x14ac:dyDescent="0.25">
      <c r="A221" s="167">
        <v>370160</v>
      </c>
      <c r="B221" s="168" t="s">
        <v>1587</v>
      </c>
      <c r="C221" s="169" t="s">
        <v>1383</v>
      </c>
      <c r="D221" s="179">
        <v>85</v>
      </c>
      <c r="E221" s="179">
        <v>5</v>
      </c>
      <c r="F221" s="179">
        <v>2000</v>
      </c>
      <c r="G221" s="172">
        <v>59590</v>
      </c>
      <c r="H221" s="171">
        <v>0.8</v>
      </c>
      <c r="I221" s="168" t="s">
        <v>1390</v>
      </c>
      <c r="J221" s="171">
        <v>5.65</v>
      </c>
      <c r="K221" s="171">
        <v>4.76</v>
      </c>
      <c r="L221" s="171">
        <v>89.96</v>
      </c>
      <c r="M221" s="171">
        <v>0</v>
      </c>
      <c r="N221" s="171">
        <v>20</v>
      </c>
      <c r="O221" s="171">
        <v>100.37</v>
      </c>
      <c r="P221" s="171">
        <v>5.65</v>
      </c>
    </row>
    <row r="222" spans="1:16" x14ac:dyDescent="0.25">
      <c r="A222" s="167">
        <v>341450</v>
      </c>
      <c r="B222" s="168" t="s">
        <v>1588</v>
      </c>
      <c r="C222" s="169" t="s">
        <v>1383</v>
      </c>
      <c r="D222" s="179">
        <v>0</v>
      </c>
      <c r="E222" s="179">
        <v>6</v>
      </c>
      <c r="F222" s="179">
        <v>1250</v>
      </c>
      <c r="G222" s="172">
        <v>3790</v>
      </c>
      <c r="H222" s="171">
        <v>0.5</v>
      </c>
      <c r="I222" s="168" t="s">
        <v>1392</v>
      </c>
      <c r="J222" s="171">
        <v>0.61</v>
      </c>
      <c r="K222" s="171">
        <v>0.25</v>
      </c>
      <c r="L222" s="171">
        <v>0</v>
      </c>
      <c r="M222" s="171">
        <v>0</v>
      </c>
      <c r="N222" s="171">
        <v>0</v>
      </c>
      <c r="O222" s="171">
        <v>0.86</v>
      </c>
      <c r="P222" s="171">
        <v>0.61</v>
      </c>
    </row>
    <row r="223" spans="1:16" x14ac:dyDescent="0.25">
      <c r="A223" s="167">
        <v>370450</v>
      </c>
      <c r="B223" s="168" t="s">
        <v>1589</v>
      </c>
      <c r="C223" s="169" t="s">
        <v>1383</v>
      </c>
      <c r="D223" s="179">
        <v>4</v>
      </c>
      <c r="E223" s="179">
        <v>4</v>
      </c>
      <c r="F223" s="179">
        <v>1250</v>
      </c>
      <c r="G223" s="172">
        <v>9270</v>
      </c>
      <c r="H223" s="171">
        <v>0.5</v>
      </c>
      <c r="I223" s="168" t="s">
        <v>1390</v>
      </c>
      <c r="J223" s="171">
        <v>2.14</v>
      </c>
      <c r="K223" s="171">
        <v>0.92</v>
      </c>
      <c r="L223" s="171">
        <v>4.32</v>
      </c>
      <c r="M223" s="171">
        <v>0</v>
      </c>
      <c r="N223" s="171">
        <v>0</v>
      </c>
      <c r="O223" s="171">
        <v>7.38</v>
      </c>
      <c r="P223" s="171">
        <v>2.14</v>
      </c>
    </row>
    <row r="224" spans="1:16" x14ac:dyDescent="0.25">
      <c r="A224" s="167">
        <v>340410</v>
      </c>
      <c r="B224" s="168" t="s">
        <v>1590</v>
      </c>
      <c r="C224" s="169" t="s">
        <v>1383</v>
      </c>
      <c r="D224" s="179">
        <v>105</v>
      </c>
      <c r="E224" s="179">
        <v>8</v>
      </c>
      <c r="F224" s="179">
        <v>1500</v>
      </c>
      <c r="G224" s="172">
        <v>925000</v>
      </c>
      <c r="H224" s="171">
        <v>0.9</v>
      </c>
      <c r="I224" s="168" t="s">
        <v>1094</v>
      </c>
      <c r="J224" s="171">
        <v>89.37</v>
      </c>
      <c r="K224" s="171">
        <v>69.37</v>
      </c>
      <c r="L224" s="171">
        <v>52.46</v>
      </c>
      <c r="M224" s="171">
        <v>29.86</v>
      </c>
      <c r="N224" s="171">
        <v>10</v>
      </c>
      <c r="O224" s="171">
        <v>241.06</v>
      </c>
      <c r="P224" s="171">
        <v>119.23</v>
      </c>
    </row>
  </sheetData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14"/>
  <sheetViews>
    <sheetView topLeftCell="A4" workbookViewId="0">
      <selection activeCell="E11" sqref="A7:E11"/>
    </sheetView>
  </sheetViews>
  <sheetFormatPr defaultRowHeight="15" x14ac:dyDescent="0.25"/>
  <cols>
    <col min="1" max="1" width="10.7109375" customWidth="1"/>
    <col min="2" max="2" width="62.7109375" customWidth="1"/>
    <col min="3" max="3" width="11.42578125" customWidth="1"/>
    <col min="4" max="4" width="12.7109375" customWidth="1"/>
    <col min="5" max="5" width="27.7109375" customWidth="1"/>
    <col min="6" max="7" width="2.85546875" customWidth="1"/>
    <col min="8" max="8" width="26.140625" customWidth="1"/>
    <col min="10" max="10" width="13.5703125" customWidth="1"/>
  </cols>
  <sheetData>
    <row r="5" spans="1:10" x14ac:dyDescent="0.25">
      <c r="A5" s="189">
        <v>11</v>
      </c>
      <c r="B5" s="189" t="s">
        <v>271</v>
      </c>
      <c r="C5" s="188"/>
      <c r="D5" s="188"/>
      <c r="E5" s="188"/>
    </row>
    <row r="6" spans="1:10" x14ac:dyDescent="0.25">
      <c r="H6" s="187" t="s">
        <v>1598</v>
      </c>
      <c r="I6" s="1184" t="s">
        <v>17</v>
      </c>
      <c r="J6" s="1184"/>
    </row>
    <row r="7" spans="1:10" x14ac:dyDescent="0.25">
      <c r="A7" s="296" t="s">
        <v>273</v>
      </c>
      <c r="B7" s="118" t="s">
        <v>272</v>
      </c>
      <c r="C7" s="150" t="s">
        <v>199</v>
      </c>
      <c r="D7" s="120">
        <v>6</v>
      </c>
      <c r="E7" s="121">
        <v>10514.2</v>
      </c>
      <c r="F7" s="49"/>
      <c r="G7" s="49"/>
      <c r="H7" s="70">
        <v>40813</v>
      </c>
      <c r="I7" s="1182" t="s">
        <v>1599</v>
      </c>
      <c r="J7" s="1185"/>
    </row>
    <row r="8" spans="1:10" x14ac:dyDescent="0.25">
      <c r="A8" s="296" t="s">
        <v>274</v>
      </c>
      <c r="B8" s="118" t="s">
        <v>290</v>
      </c>
      <c r="C8" s="150" t="s">
        <v>199</v>
      </c>
      <c r="D8" s="120">
        <v>6</v>
      </c>
      <c r="E8" s="121">
        <v>3514.53</v>
      </c>
      <c r="F8" s="49"/>
      <c r="G8" s="49"/>
      <c r="H8" s="70">
        <v>40820</v>
      </c>
      <c r="I8" s="1182" t="s">
        <v>1600</v>
      </c>
      <c r="J8" s="1183"/>
    </row>
    <row r="9" spans="1:10" x14ac:dyDescent="0.25">
      <c r="A9" s="296" t="s">
        <v>275</v>
      </c>
      <c r="B9" s="118" t="s">
        <v>1596</v>
      </c>
      <c r="C9" s="150" t="s">
        <v>199</v>
      </c>
      <c r="D9" s="120">
        <v>6</v>
      </c>
      <c r="E9" s="121">
        <v>3514.53</v>
      </c>
      <c r="F9" s="49"/>
      <c r="G9" s="49"/>
      <c r="H9" s="70">
        <v>2705</v>
      </c>
      <c r="I9" s="1182" t="s">
        <v>1601</v>
      </c>
      <c r="J9" s="1183" t="s">
        <v>1601</v>
      </c>
    </row>
    <row r="10" spans="1:10" x14ac:dyDescent="0.25">
      <c r="A10" s="296" t="s">
        <v>276</v>
      </c>
      <c r="B10" s="118" t="s">
        <v>1603</v>
      </c>
      <c r="C10" s="150" t="s">
        <v>199</v>
      </c>
      <c r="D10" s="120">
        <v>6</v>
      </c>
      <c r="E10" s="121">
        <v>2820.89</v>
      </c>
      <c r="F10" s="49"/>
      <c r="G10" s="49"/>
      <c r="H10" s="70">
        <v>40931</v>
      </c>
      <c r="I10" s="1182" t="s">
        <v>1602</v>
      </c>
      <c r="J10" s="1183"/>
    </row>
    <row r="11" spans="1:10" x14ac:dyDescent="0.25">
      <c r="A11" s="296" t="s">
        <v>277</v>
      </c>
      <c r="B11" s="118" t="s">
        <v>1604</v>
      </c>
      <c r="C11" s="150" t="s">
        <v>199</v>
      </c>
      <c r="D11" s="120">
        <v>6</v>
      </c>
      <c r="E11" s="121">
        <v>2820.89</v>
      </c>
      <c r="F11" s="49"/>
      <c r="G11" s="49"/>
      <c r="H11" s="70">
        <v>532</v>
      </c>
      <c r="I11" s="1182" t="s">
        <v>1605</v>
      </c>
      <c r="J11" s="1183"/>
    </row>
    <row r="13" spans="1:10" x14ac:dyDescent="0.25">
      <c r="A13" s="1181" t="s">
        <v>1595</v>
      </c>
      <c r="B13" s="1181"/>
      <c r="C13" s="185">
        <v>0.73919999999999997</v>
      </c>
      <c r="D13" t="s">
        <v>217</v>
      </c>
      <c r="E13" s="186" t="s">
        <v>1594</v>
      </c>
    </row>
    <row r="14" spans="1:10" x14ac:dyDescent="0.25">
      <c r="A14" s="1181"/>
      <c r="B14" s="1181"/>
    </row>
  </sheetData>
  <mergeCells count="8">
    <mergeCell ref="A14:B14"/>
    <mergeCell ref="A13:B13"/>
    <mergeCell ref="I11:J11"/>
    <mergeCell ref="I6:J6"/>
    <mergeCell ref="I7:J7"/>
    <mergeCell ref="I8:J8"/>
    <mergeCell ref="I9:J9"/>
    <mergeCell ref="I10:J10"/>
  </mergeCells>
  <pageMargins left="0.511811024" right="0.511811024" top="0.78740157499999996" bottom="0.78740157499999996" header="0.31496062000000002" footer="0.31496062000000002"/>
  <pageSetup paperSize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 summaryRight="0"/>
    <pageSetUpPr fitToPage="1"/>
  </sheetPr>
  <dimension ref="A1:S92"/>
  <sheetViews>
    <sheetView showGridLines="0" view="pageBreakPreview" topLeftCell="A55" zoomScale="70" zoomScaleNormal="55" zoomScaleSheetLayoutView="70" workbookViewId="0">
      <selection activeCell="K73" sqref="K73:K75"/>
    </sheetView>
  </sheetViews>
  <sheetFormatPr defaultColWidth="9.140625" defaultRowHeight="15.75" outlineLevelRow="3" x14ac:dyDescent="0.25"/>
  <cols>
    <col min="1" max="1" width="1.42578125" style="45" customWidth="1"/>
    <col min="2" max="2" width="13.5703125" style="765" customWidth="1"/>
    <col min="3" max="3" width="62.7109375" style="26" customWidth="1"/>
    <col min="4" max="4" width="8.7109375" style="765" customWidth="1"/>
    <col min="5" max="5" width="12.7109375" style="621" customWidth="1"/>
    <col min="6" max="6" width="27.7109375" style="28" customWidth="1"/>
    <col min="7" max="7" width="25.7109375" style="4" customWidth="1"/>
    <col min="8" max="8" width="12.7109375" style="624" customWidth="1"/>
    <col min="9" max="9" width="10.42578125" style="772" customWidth="1"/>
    <col min="10" max="10" width="12.7109375" style="650" customWidth="1"/>
    <col min="11" max="11" width="12.7109375" style="618" customWidth="1"/>
    <col min="12" max="12" width="17" style="618" customWidth="1"/>
    <col min="13" max="13" width="2.85546875" style="27" customWidth="1"/>
    <col min="14" max="14" width="15.5703125" style="23" customWidth="1"/>
    <col min="15" max="15" width="10.7109375" style="23" customWidth="1"/>
    <col min="16" max="16" width="11" style="23" bestFit="1" customWidth="1"/>
    <col min="17" max="17" width="12.42578125" style="23" bestFit="1" customWidth="1"/>
    <col min="18" max="16384" width="9.140625" style="23"/>
  </cols>
  <sheetData>
    <row r="1" spans="1:19" ht="16.5" thickBot="1" x14ac:dyDescent="0.3">
      <c r="A1" s="88"/>
      <c r="B1" s="12" t="s">
        <v>63</v>
      </c>
      <c r="C1" s="46" t="s">
        <v>146</v>
      </c>
      <c r="D1" s="841"/>
      <c r="E1" s="619"/>
      <c r="F1" s="11"/>
      <c r="G1" s="11"/>
      <c r="H1" s="619"/>
      <c r="I1" s="773"/>
      <c r="J1" s="543"/>
      <c r="K1" s="604" t="s">
        <v>21</v>
      </c>
      <c r="L1" s="997">
        <v>0.3</v>
      </c>
      <c r="M1" s="8"/>
    </row>
    <row r="2" spans="1:19" s="24" customFormat="1" ht="13.5" thickBot="1" x14ac:dyDescent="0.3">
      <c r="A2" s="91"/>
      <c r="B2" s="812" t="s">
        <v>1811</v>
      </c>
      <c r="C2" s="830" t="s">
        <v>75</v>
      </c>
      <c r="D2" s="851" t="s">
        <v>56</v>
      </c>
      <c r="E2" s="878">
        <v>37.549999999999997</v>
      </c>
      <c r="F2" s="912" t="s">
        <v>129</v>
      </c>
      <c r="G2" s="939" t="s">
        <v>361</v>
      </c>
      <c r="H2" s="960" t="s">
        <v>119</v>
      </c>
      <c r="I2" s="984">
        <v>105.19</v>
      </c>
      <c r="J2" s="1008">
        <v>0.3</v>
      </c>
      <c r="K2" s="1028">
        <v>136.75</v>
      </c>
      <c r="L2" s="1051">
        <v>5134.9624999999996</v>
      </c>
      <c r="M2" s="3"/>
      <c r="N2" s="23"/>
      <c r="O2" s="23"/>
      <c r="P2" s="23"/>
      <c r="Q2" s="23"/>
      <c r="R2" s="23"/>
      <c r="S2" s="23"/>
    </row>
    <row r="3" spans="1:19" x14ac:dyDescent="0.25">
      <c r="A3" s="91"/>
      <c r="B3" s="806" t="s">
        <v>1815</v>
      </c>
      <c r="C3" s="825" t="s">
        <v>75</v>
      </c>
      <c r="D3" s="847" t="s">
        <v>56</v>
      </c>
      <c r="E3" s="870">
        <v>42</v>
      </c>
      <c r="F3" s="903" t="s">
        <v>129</v>
      </c>
      <c r="G3" s="935" t="s">
        <v>361</v>
      </c>
      <c r="H3" s="957">
        <v>531000</v>
      </c>
      <c r="I3" s="979">
        <v>105.19</v>
      </c>
      <c r="J3" s="1003">
        <v>0.3</v>
      </c>
      <c r="K3" s="1023">
        <v>136.75</v>
      </c>
      <c r="L3" s="1046">
        <v>5743.5</v>
      </c>
      <c r="M3" s="5"/>
      <c r="N3" s="24"/>
      <c r="O3" s="24"/>
      <c r="P3" s="24"/>
      <c r="Q3" s="24"/>
      <c r="R3" s="24"/>
      <c r="S3" s="24"/>
    </row>
    <row r="4" spans="1:19" ht="12.75" x14ac:dyDescent="0.25">
      <c r="A4" s="91"/>
      <c r="B4" s="117" t="s">
        <v>1824</v>
      </c>
      <c r="C4" s="118" t="s">
        <v>75</v>
      </c>
      <c r="D4" s="858" t="s">
        <v>56</v>
      </c>
      <c r="E4" s="888">
        <v>42.45</v>
      </c>
      <c r="F4" s="923" t="s">
        <v>129</v>
      </c>
      <c r="G4" s="945" t="s">
        <v>361</v>
      </c>
      <c r="H4" s="968">
        <v>531000</v>
      </c>
      <c r="I4" s="991">
        <v>105.19</v>
      </c>
      <c r="J4" s="997">
        <v>0.3</v>
      </c>
      <c r="K4" s="1030">
        <v>136.75</v>
      </c>
      <c r="L4" s="515">
        <v>5805.04</v>
      </c>
      <c r="M4" s="8"/>
    </row>
    <row r="5" spans="1:19" ht="12.75" x14ac:dyDescent="0.25">
      <c r="A5" s="91"/>
      <c r="B5" s="117" t="s">
        <v>181</v>
      </c>
      <c r="C5" s="118" t="s">
        <v>1606</v>
      </c>
      <c r="D5" s="842" t="s">
        <v>56</v>
      </c>
      <c r="E5" s="880">
        <v>9</v>
      </c>
      <c r="F5" s="915" t="s">
        <v>35</v>
      </c>
      <c r="G5" s="930" t="s">
        <v>361</v>
      </c>
      <c r="H5" s="949">
        <v>531000</v>
      </c>
      <c r="I5" s="861">
        <v>105.19</v>
      </c>
      <c r="J5" s="997" t="s">
        <v>990</v>
      </c>
      <c r="K5" s="1030">
        <v>136.75</v>
      </c>
      <c r="L5" s="515">
        <v>1230.75</v>
      </c>
      <c r="M5" s="8"/>
    </row>
    <row r="6" spans="1:19" ht="12.75" x14ac:dyDescent="0.25">
      <c r="A6" s="314"/>
      <c r="B6" s="117" t="s">
        <v>2</v>
      </c>
      <c r="C6" s="118" t="s">
        <v>1926</v>
      </c>
      <c r="D6" s="842" t="s">
        <v>59</v>
      </c>
      <c r="E6" s="861">
        <v>2.63</v>
      </c>
      <c r="F6" s="895" t="s">
        <v>128</v>
      </c>
      <c r="G6" s="930" t="s">
        <v>361</v>
      </c>
      <c r="H6" s="949">
        <v>570210</v>
      </c>
      <c r="I6" s="861" t="s">
        <v>35</v>
      </c>
      <c r="J6" s="997" t="s">
        <v>1797</v>
      </c>
      <c r="K6" s="861">
        <v>326.29000000000002</v>
      </c>
      <c r="L6" s="515">
        <v>858.15</v>
      </c>
      <c r="M6" s="8"/>
      <c r="O6" s="1061"/>
    </row>
    <row r="7" spans="1:19" ht="12.75" x14ac:dyDescent="0.25">
      <c r="A7" s="91"/>
      <c r="B7" s="117" t="s">
        <v>39</v>
      </c>
      <c r="C7" s="118" t="s">
        <v>1926</v>
      </c>
      <c r="D7" s="860" t="s">
        <v>56</v>
      </c>
      <c r="E7" s="893">
        <v>3</v>
      </c>
      <c r="F7" s="928" t="s">
        <v>35</v>
      </c>
      <c r="G7" s="947" t="s">
        <v>361</v>
      </c>
      <c r="H7" s="972">
        <v>570210</v>
      </c>
      <c r="I7" s="995" t="s">
        <v>35</v>
      </c>
      <c r="J7" s="997" t="s">
        <v>1797</v>
      </c>
      <c r="K7" s="861">
        <v>326.29000000000002</v>
      </c>
      <c r="L7" s="515">
        <v>978.87</v>
      </c>
      <c r="M7" s="8"/>
    </row>
    <row r="8" spans="1:19" ht="13.5" thickBot="1" x14ac:dyDescent="0.3">
      <c r="A8" s="314"/>
      <c r="B8" s="815" t="s">
        <v>11</v>
      </c>
      <c r="C8" s="834" t="s">
        <v>1927</v>
      </c>
      <c r="D8" s="854" t="s">
        <v>59</v>
      </c>
      <c r="E8" s="882">
        <v>2.63</v>
      </c>
      <c r="F8" s="917" t="s">
        <v>126</v>
      </c>
      <c r="G8" s="942" t="s">
        <v>361</v>
      </c>
      <c r="H8" s="964" t="s">
        <v>118</v>
      </c>
      <c r="I8" s="882" t="s">
        <v>35</v>
      </c>
      <c r="J8" s="1012" t="s">
        <v>1797</v>
      </c>
      <c r="K8" s="882">
        <v>413.19</v>
      </c>
      <c r="L8" s="1054">
        <v>1086.69</v>
      </c>
      <c r="M8" s="8"/>
    </row>
    <row r="9" spans="1:19" s="24" customFormat="1" ht="12.75" x14ac:dyDescent="0.25">
      <c r="A9" s="144"/>
      <c r="B9" s="817" t="s">
        <v>1809</v>
      </c>
      <c r="C9" s="836" t="s">
        <v>1927</v>
      </c>
      <c r="D9" s="856" t="s">
        <v>59</v>
      </c>
      <c r="E9" s="885">
        <v>24.03</v>
      </c>
      <c r="F9" s="920" t="s">
        <v>126</v>
      </c>
      <c r="G9" s="943" t="s">
        <v>361</v>
      </c>
      <c r="H9" s="966" t="s">
        <v>118</v>
      </c>
      <c r="I9" s="989" t="s">
        <v>35</v>
      </c>
      <c r="J9" s="1014" t="s">
        <v>1797</v>
      </c>
      <c r="K9" s="1034">
        <v>413.19</v>
      </c>
      <c r="L9" s="1046">
        <v>9928.9557000000004</v>
      </c>
      <c r="M9" s="8"/>
      <c r="N9" s="23"/>
      <c r="O9" s="23"/>
      <c r="P9" s="23"/>
      <c r="Q9" s="23"/>
      <c r="R9" s="23"/>
      <c r="S9" s="23"/>
    </row>
    <row r="10" spans="1:19" s="24" customFormat="1" ht="12.75" x14ac:dyDescent="0.25">
      <c r="A10" s="91"/>
      <c r="B10" s="808" t="s">
        <v>1813</v>
      </c>
      <c r="C10" s="827" t="s">
        <v>73</v>
      </c>
      <c r="D10" s="849" t="s">
        <v>59</v>
      </c>
      <c r="E10" s="872">
        <v>30.82</v>
      </c>
      <c r="F10" s="905" t="s">
        <v>126</v>
      </c>
      <c r="G10" s="937" t="s">
        <v>361</v>
      </c>
      <c r="H10" s="646">
        <v>570350</v>
      </c>
      <c r="I10" s="981" t="s">
        <v>35</v>
      </c>
      <c r="J10" s="1005" t="s">
        <v>1797</v>
      </c>
      <c r="K10" s="975">
        <v>413.19</v>
      </c>
      <c r="L10" s="1041">
        <v>12734.52</v>
      </c>
      <c r="M10" s="14"/>
      <c r="N10" s="24" t="s">
        <v>24</v>
      </c>
    </row>
    <row r="11" spans="1:19" ht="12.75" x14ac:dyDescent="0.25">
      <c r="A11" s="91"/>
      <c r="B11" s="808" t="s">
        <v>1822</v>
      </c>
      <c r="C11" s="827" t="s">
        <v>73</v>
      </c>
      <c r="D11" s="849" t="s">
        <v>59</v>
      </c>
      <c r="E11" s="872">
        <v>27.17</v>
      </c>
      <c r="F11" s="905" t="s">
        <v>126</v>
      </c>
      <c r="G11" s="937" t="s">
        <v>361</v>
      </c>
      <c r="H11" s="646">
        <v>570350</v>
      </c>
      <c r="I11" s="981" t="s">
        <v>35</v>
      </c>
      <c r="J11" s="1005" t="s">
        <v>1797</v>
      </c>
      <c r="K11" s="1025">
        <v>413.19</v>
      </c>
      <c r="L11" s="541">
        <v>11226.37</v>
      </c>
      <c r="M11" s="14"/>
      <c r="N11" s="24"/>
      <c r="O11" s="24"/>
      <c r="P11" s="24"/>
      <c r="Q11" s="24"/>
      <c r="R11" s="24"/>
      <c r="S11" s="24"/>
    </row>
    <row r="12" spans="1:19" ht="12.75" x14ac:dyDescent="0.25">
      <c r="A12" s="91"/>
      <c r="B12" s="321" t="s">
        <v>37</v>
      </c>
      <c r="C12" s="322" t="s">
        <v>73</v>
      </c>
      <c r="D12" s="855" t="s">
        <v>56</v>
      </c>
      <c r="E12" s="883">
        <v>3</v>
      </c>
      <c r="F12" s="918" t="s">
        <v>35</v>
      </c>
      <c r="G12" s="418" t="s">
        <v>361</v>
      </c>
      <c r="H12" s="626" t="s">
        <v>118</v>
      </c>
      <c r="I12" s="774" t="s">
        <v>35</v>
      </c>
      <c r="J12" s="550" t="s">
        <v>1797</v>
      </c>
      <c r="K12" s="774">
        <v>413.19</v>
      </c>
      <c r="L12" s="766">
        <v>1239.57</v>
      </c>
      <c r="M12" s="8"/>
      <c r="P12" s="310" t="s">
        <v>43</v>
      </c>
    </row>
    <row r="13" spans="1:19" ht="12.75" x14ac:dyDescent="0.25">
      <c r="A13" s="91"/>
      <c r="B13" s="800" t="s">
        <v>13</v>
      </c>
      <c r="C13" s="822" t="s">
        <v>102</v>
      </c>
      <c r="D13" s="843"/>
      <c r="E13" s="862"/>
      <c r="F13" s="896"/>
      <c r="G13" s="931"/>
      <c r="H13" s="950"/>
      <c r="I13" s="974"/>
      <c r="J13" s="998"/>
      <c r="K13" s="974"/>
      <c r="L13" s="1048">
        <v>122354.4451</v>
      </c>
      <c r="M13" s="8"/>
      <c r="P13" s="310" t="s">
        <v>44</v>
      </c>
    </row>
    <row r="14" spans="1:19" ht="12.75" x14ac:dyDescent="0.25">
      <c r="A14" s="91"/>
      <c r="B14" s="800" t="s">
        <v>25</v>
      </c>
      <c r="C14" s="822" t="s">
        <v>1796</v>
      </c>
      <c r="D14" s="843"/>
      <c r="E14" s="862"/>
      <c r="F14" s="896"/>
      <c r="G14" s="931"/>
      <c r="H14" s="950"/>
      <c r="I14" s="974"/>
      <c r="J14" s="998"/>
      <c r="K14" s="974"/>
      <c r="L14" s="1040">
        <v>30236.25</v>
      </c>
      <c r="M14" s="8"/>
      <c r="P14" s="310" t="s">
        <v>151</v>
      </c>
    </row>
    <row r="15" spans="1:19" ht="12.75" x14ac:dyDescent="0.25">
      <c r="A15" s="91"/>
      <c r="B15" s="819" t="s">
        <v>12</v>
      </c>
      <c r="C15" s="839" t="s">
        <v>1840</v>
      </c>
      <c r="D15" s="859"/>
      <c r="E15" s="889"/>
      <c r="F15" s="924"/>
      <c r="G15" s="946"/>
      <c r="H15" s="969"/>
      <c r="I15" s="992"/>
      <c r="J15" s="1016"/>
      <c r="K15" s="992"/>
      <c r="L15" s="1057">
        <v>76142.877899999992</v>
      </c>
      <c r="M15" s="8"/>
      <c r="P15" s="310" t="s">
        <v>153</v>
      </c>
    </row>
    <row r="16" spans="1:19" outlineLevel="2" x14ac:dyDescent="0.25">
      <c r="A16" s="88"/>
      <c r="B16" s="818" t="s">
        <v>61</v>
      </c>
      <c r="C16" s="837" t="s">
        <v>108</v>
      </c>
      <c r="D16" s="857"/>
      <c r="E16" s="887"/>
      <c r="F16" s="922"/>
      <c r="G16" s="922"/>
      <c r="H16" s="887"/>
      <c r="I16" s="990"/>
      <c r="J16" s="1015"/>
      <c r="K16" s="1038" t="s">
        <v>65</v>
      </c>
      <c r="L16" s="541" t="s">
        <v>387</v>
      </c>
      <c r="M16" s="8"/>
      <c r="N16" s="25">
        <v>0</v>
      </c>
    </row>
    <row r="17" spans="1:19" ht="12.75" outlineLevel="3" x14ac:dyDescent="0.25">
      <c r="A17" s="91"/>
      <c r="B17" s="319" t="s">
        <v>83</v>
      </c>
      <c r="C17" s="54" t="s">
        <v>1770</v>
      </c>
      <c r="D17" s="260"/>
      <c r="E17" s="890"/>
      <c r="F17" s="925"/>
      <c r="G17" s="445"/>
      <c r="H17" s="970"/>
      <c r="I17" s="993"/>
      <c r="J17" s="1017"/>
      <c r="K17" s="993"/>
      <c r="L17" s="1058">
        <v>25100.7</v>
      </c>
      <c r="M17" s="8"/>
      <c r="N17" s="25">
        <v>0</v>
      </c>
      <c r="O17" s="23" t="e">
        <v>#VALUE!</v>
      </c>
      <c r="P17" s="1061"/>
    </row>
    <row r="18" spans="1:19" ht="89.25" outlineLevel="2" x14ac:dyDescent="0.25">
      <c r="A18" s="91"/>
      <c r="B18" s="804" t="s">
        <v>82</v>
      </c>
      <c r="C18" s="822" t="s">
        <v>1745</v>
      </c>
      <c r="D18" s="846"/>
      <c r="E18" s="865"/>
      <c r="F18" s="899"/>
      <c r="G18" s="934"/>
      <c r="H18" s="953"/>
      <c r="I18" s="977"/>
      <c r="J18" s="1001"/>
      <c r="K18" s="977"/>
      <c r="L18" s="1043">
        <v>17543.5</v>
      </c>
      <c r="M18" s="8"/>
      <c r="N18" s="25">
        <v>0</v>
      </c>
      <c r="P18" s="25">
        <v>9928.9557000000004</v>
      </c>
      <c r="Q18" s="112" t="s">
        <v>363</v>
      </c>
      <c r="R18" s="112" t="s">
        <v>364</v>
      </c>
      <c r="S18" s="112" t="s">
        <v>362</v>
      </c>
    </row>
    <row r="19" spans="1:19" ht="89.25" outlineLevel="2" x14ac:dyDescent="0.25">
      <c r="A19" s="91"/>
      <c r="B19" s="804" t="s">
        <v>80</v>
      </c>
      <c r="C19" s="822" t="s">
        <v>1688</v>
      </c>
      <c r="D19" s="846"/>
      <c r="E19" s="865"/>
      <c r="F19" s="899"/>
      <c r="G19" s="934"/>
      <c r="H19" s="953"/>
      <c r="I19" s="977"/>
      <c r="J19" s="1001"/>
      <c r="K19" s="977"/>
      <c r="L19" s="1043">
        <v>98243.6</v>
      </c>
      <c r="M19" s="8"/>
      <c r="N19" s="25">
        <v>0</v>
      </c>
      <c r="P19" s="25">
        <v>1712.1204</v>
      </c>
      <c r="Q19" s="112" t="s">
        <v>363</v>
      </c>
      <c r="R19" s="112" t="s">
        <v>364</v>
      </c>
      <c r="S19" s="112" t="s">
        <v>362</v>
      </c>
    </row>
    <row r="20" spans="1:19" ht="12.75" outlineLevel="3" x14ac:dyDescent="0.25">
      <c r="A20" s="91"/>
      <c r="B20" s="804" t="s">
        <v>27</v>
      </c>
      <c r="C20" s="822" t="s">
        <v>1661</v>
      </c>
      <c r="D20" s="846"/>
      <c r="E20" s="865"/>
      <c r="F20" s="899"/>
      <c r="G20" s="934"/>
      <c r="H20" s="953"/>
      <c r="I20" s="977"/>
      <c r="J20" s="1001"/>
      <c r="K20" s="1021"/>
      <c r="L20" s="1043">
        <v>86048.549999999988</v>
      </c>
      <c r="M20" s="8"/>
      <c r="N20" s="25"/>
    </row>
    <row r="21" spans="1:19" ht="25.5" outlineLevel="3" x14ac:dyDescent="0.25">
      <c r="A21" s="91"/>
      <c r="B21" s="804" t="s">
        <v>81</v>
      </c>
      <c r="C21" s="822" t="s">
        <v>1717</v>
      </c>
      <c r="D21" s="846"/>
      <c r="E21" s="865"/>
      <c r="F21" s="899"/>
      <c r="G21" s="934"/>
      <c r="H21" s="953"/>
      <c r="I21" s="977"/>
      <c r="J21" s="1001"/>
      <c r="K21" s="1021"/>
      <c r="L21" s="1043">
        <v>40215.1</v>
      </c>
      <c r="M21" s="8"/>
      <c r="N21" s="25"/>
    </row>
    <row r="22" spans="1:19" ht="12.75" outlineLevel="3" x14ac:dyDescent="0.25">
      <c r="A22" s="91"/>
      <c r="B22" s="804" t="s">
        <v>26</v>
      </c>
      <c r="C22" s="822" t="s">
        <v>1795</v>
      </c>
      <c r="D22" s="846"/>
      <c r="E22" s="865"/>
      <c r="F22" s="899"/>
      <c r="G22" s="934"/>
      <c r="H22" s="953"/>
      <c r="I22" s="977"/>
      <c r="J22" s="1001"/>
      <c r="K22" s="1021"/>
      <c r="L22" s="1043">
        <v>84547.01999999999</v>
      </c>
      <c r="M22" s="8"/>
      <c r="N22" s="25"/>
    </row>
    <row r="23" spans="1:19" ht="12.75" outlineLevel="3" x14ac:dyDescent="0.25">
      <c r="A23" s="91"/>
      <c r="B23" s="324" t="s">
        <v>36</v>
      </c>
      <c r="C23" s="18" t="s">
        <v>1617</v>
      </c>
      <c r="D23" s="237" t="s">
        <v>56</v>
      </c>
      <c r="E23" s="788">
        <v>60</v>
      </c>
      <c r="F23" s="434"/>
      <c r="G23" s="422" t="s">
        <v>115</v>
      </c>
      <c r="H23" s="627">
        <v>512000</v>
      </c>
      <c r="I23" s="775">
        <v>67.48</v>
      </c>
      <c r="J23" s="547" t="s">
        <v>990</v>
      </c>
      <c r="K23" s="332">
        <v>87.73</v>
      </c>
      <c r="L23" s="537">
        <v>5263.8</v>
      </c>
      <c r="M23" s="8"/>
      <c r="N23" s="25"/>
    </row>
    <row r="24" spans="1:19" ht="25.5" outlineLevel="3" x14ac:dyDescent="0.25">
      <c r="A24" s="315"/>
      <c r="B24" s="352" t="s">
        <v>1829</v>
      </c>
      <c r="C24" s="18" t="s">
        <v>1895</v>
      </c>
      <c r="D24" s="326" t="s">
        <v>56</v>
      </c>
      <c r="E24" s="867">
        <v>10.82</v>
      </c>
      <c r="F24" s="901" t="s">
        <v>195</v>
      </c>
      <c r="G24" s="437" t="s">
        <v>116</v>
      </c>
      <c r="H24" s="955" t="s">
        <v>35</v>
      </c>
      <c r="I24" s="775">
        <v>39.380000000000003</v>
      </c>
      <c r="J24" s="547">
        <v>0.3</v>
      </c>
      <c r="K24" s="332">
        <v>51.199999999999996</v>
      </c>
      <c r="L24" s="612">
        <v>553.98</v>
      </c>
      <c r="M24" s="8"/>
      <c r="N24" s="25"/>
    </row>
    <row r="25" spans="1:19" ht="12.75" outlineLevel="3" x14ac:dyDescent="0.25">
      <c r="A25" s="91"/>
      <c r="B25" s="801" t="s">
        <v>1821</v>
      </c>
      <c r="C25" s="118" t="s">
        <v>1896</v>
      </c>
      <c r="D25" s="844" t="s">
        <v>56</v>
      </c>
      <c r="E25" s="863">
        <v>13.58</v>
      </c>
      <c r="F25" s="897" t="s">
        <v>195</v>
      </c>
      <c r="G25" s="932" t="s">
        <v>116</v>
      </c>
      <c r="H25" s="951" t="s">
        <v>35</v>
      </c>
      <c r="I25" s="975">
        <v>39.380000000000003</v>
      </c>
      <c r="J25" s="999">
        <v>0.3</v>
      </c>
      <c r="K25" s="1020">
        <v>51.199999999999996</v>
      </c>
      <c r="L25" s="1041">
        <v>695.29599999999994</v>
      </c>
      <c r="M25" s="8"/>
      <c r="N25" s="25"/>
      <c r="P25" s="1061"/>
    </row>
    <row r="26" spans="1:19" ht="12.75" outlineLevel="3" x14ac:dyDescent="0.25">
      <c r="A26" s="313"/>
      <c r="B26" s="816" t="s">
        <v>6</v>
      </c>
      <c r="C26" s="835" t="s">
        <v>7</v>
      </c>
      <c r="D26" s="835" t="s">
        <v>8</v>
      </c>
      <c r="E26" s="884" t="s">
        <v>10</v>
      </c>
      <c r="F26" s="919" t="s">
        <v>9</v>
      </c>
      <c r="G26" s="835" t="s">
        <v>114</v>
      </c>
      <c r="H26" s="965" t="s">
        <v>111</v>
      </c>
      <c r="I26" s="988" t="s">
        <v>329</v>
      </c>
      <c r="J26" s="1013" t="s">
        <v>292</v>
      </c>
      <c r="K26" s="1033" t="s">
        <v>50</v>
      </c>
      <c r="L26" s="1056"/>
      <c r="M26" s="8"/>
      <c r="N26" s="25">
        <v>0</v>
      </c>
      <c r="O26" s="23" t="e">
        <v>#VALUE!</v>
      </c>
    </row>
    <row r="27" spans="1:19" ht="12.75" outlineLevel="3" x14ac:dyDescent="0.25">
      <c r="A27" s="91">
        <v>1</v>
      </c>
      <c r="B27" s="807" t="s">
        <v>14</v>
      </c>
      <c r="C27" s="826" t="s">
        <v>70</v>
      </c>
      <c r="D27" s="848"/>
      <c r="E27" s="871"/>
      <c r="F27" s="904"/>
      <c r="G27" s="936"/>
      <c r="H27" s="958"/>
      <c r="I27" s="980"/>
      <c r="J27" s="1004"/>
      <c r="K27" s="1024"/>
      <c r="L27" s="1047">
        <v>2132.87</v>
      </c>
      <c r="M27" s="8"/>
      <c r="N27" s="25">
        <v>0</v>
      </c>
      <c r="O27" s="23">
        <v>136.75</v>
      </c>
    </row>
    <row r="28" spans="1:19" ht="12.75" outlineLevel="3" x14ac:dyDescent="0.25">
      <c r="A28" s="91"/>
      <c r="B28" s="352" t="s">
        <v>1819</v>
      </c>
      <c r="C28" s="18" t="s">
        <v>194</v>
      </c>
      <c r="D28" s="237" t="s">
        <v>56</v>
      </c>
      <c r="E28" s="788">
        <v>67.56</v>
      </c>
      <c r="F28" s="434" t="s">
        <v>123</v>
      </c>
      <c r="G28" s="422" t="s">
        <v>116</v>
      </c>
      <c r="H28" s="627" t="s">
        <v>35</v>
      </c>
      <c r="I28" s="775">
        <v>21.36</v>
      </c>
      <c r="J28" s="547">
        <v>0.3</v>
      </c>
      <c r="K28" s="332">
        <v>27.770000000000003</v>
      </c>
      <c r="L28" s="537">
        <v>1876.14</v>
      </c>
      <c r="M28" s="8"/>
      <c r="N28" s="25">
        <v>0</v>
      </c>
      <c r="O28" s="23">
        <v>95.98</v>
      </c>
    </row>
    <row r="29" spans="1:19" ht="12.75" outlineLevel="3" x14ac:dyDescent="0.25">
      <c r="A29" s="91"/>
      <c r="B29" s="324" t="s">
        <v>1820</v>
      </c>
      <c r="C29" s="18" t="s">
        <v>194</v>
      </c>
      <c r="D29" s="237" t="s">
        <v>56</v>
      </c>
      <c r="E29" s="788">
        <v>395.34999999999997</v>
      </c>
      <c r="F29" s="434" t="s">
        <v>123</v>
      </c>
      <c r="G29" s="422" t="s">
        <v>116</v>
      </c>
      <c r="H29" s="627" t="s">
        <v>35</v>
      </c>
      <c r="I29" s="775">
        <v>21.36</v>
      </c>
      <c r="J29" s="547">
        <v>0.3</v>
      </c>
      <c r="K29" s="332">
        <v>27.770000000000003</v>
      </c>
      <c r="L29" s="537">
        <v>10978.869500000001</v>
      </c>
      <c r="M29" s="8"/>
      <c r="N29" s="25">
        <v>0</v>
      </c>
      <c r="O29" s="23">
        <v>3.55</v>
      </c>
    </row>
    <row r="30" spans="1:19" ht="51" outlineLevel="3" x14ac:dyDescent="0.25">
      <c r="A30" s="91"/>
      <c r="B30" s="802" t="s">
        <v>335</v>
      </c>
      <c r="C30" s="20" t="s">
        <v>1629</v>
      </c>
      <c r="D30" s="237" t="s">
        <v>57</v>
      </c>
      <c r="E30" s="792">
        <v>12</v>
      </c>
      <c r="F30" s="421" t="s">
        <v>35</v>
      </c>
      <c r="G30" s="422" t="s">
        <v>137</v>
      </c>
      <c r="H30" s="627" t="s">
        <v>35</v>
      </c>
      <c r="I30" s="775">
        <v>417.09</v>
      </c>
      <c r="J30" s="547">
        <v>0.2</v>
      </c>
      <c r="K30" s="332">
        <v>500.51</v>
      </c>
      <c r="L30" s="537">
        <v>6006.12</v>
      </c>
      <c r="M30" s="8"/>
      <c r="N30" s="25">
        <v>0</v>
      </c>
      <c r="O30" s="1061">
        <v>19.010000000000002</v>
      </c>
    </row>
    <row r="31" spans="1:19" ht="51" outlineLevel="3" x14ac:dyDescent="0.25">
      <c r="A31" s="91"/>
      <c r="B31" s="802" t="s">
        <v>337</v>
      </c>
      <c r="C31" s="20" t="s">
        <v>1629</v>
      </c>
      <c r="D31" s="237" t="s">
        <v>57</v>
      </c>
      <c r="E31" s="792">
        <v>15</v>
      </c>
      <c r="F31" s="421" t="s">
        <v>35</v>
      </c>
      <c r="G31" s="422" t="s">
        <v>137</v>
      </c>
      <c r="H31" s="627" t="s">
        <v>35</v>
      </c>
      <c r="I31" s="775">
        <v>417.09</v>
      </c>
      <c r="J31" s="547">
        <v>0.2</v>
      </c>
      <c r="K31" s="332">
        <v>500.51</v>
      </c>
      <c r="L31" s="537">
        <v>7507.65</v>
      </c>
      <c r="M31" s="8"/>
      <c r="N31" s="25">
        <v>0</v>
      </c>
      <c r="O31" s="23">
        <v>27.770000000000003</v>
      </c>
    </row>
    <row r="32" spans="1:19" ht="63.75" outlineLevel="3" x14ac:dyDescent="0.25">
      <c r="A32" s="91"/>
      <c r="B32" s="802" t="s">
        <v>1830</v>
      </c>
      <c r="C32" s="20" t="s">
        <v>376</v>
      </c>
      <c r="D32" s="237" t="s">
        <v>57</v>
      </c>
      <c r="E32" s="792">
        <v>291</v>
      </c>
      <c r="F32" s="421" t="s">
        <v>35</v>
      </c>
      <c r="G32" s="422" t="s">
        <v>137</v>
      </c>
      <c r="H32" s="627" t="s">
        <v>35</v>
      </c>
      <c r="I32" s="775">
        <v>224.91</v>
      </c>
      <c r="J32" s="547">
        <v>0.2</v>
      </c>
      <c r="K32" s="332">
        <v>269.89999999999998</v>
      </c>
      <c r="L32" s="537">
        <v>78540.899999999994</v>
      </c>
      <c r="M32" s="8"/>
      <c r="N32" s="25"/>
      <c r="O32" s="23" t="e">
        <v>#REF!</v>
      </c>
    </row>
    <row r="33" spans="1:16" ht="63.75" outlineLevel="3" x14ac:dyDescent="0.25">
      <c r="A33" s="91"/>
      <c r="B33" s="810" t="s">
        <v>338</v>
      </c>
      <c r="C33" s="828" t="s">
        <v>376</v>
      </c>
      <c r="D33" s="844" t="s">
        <v>57</v>
      </c>
      <c r="E33" s="874">
        <v>291</v>
      </c>
      <c r="F33" s="908" t="s">
        <v>35</v>
      </c>
      <c r="G33" s="932" t="s">
        <v>137</v>
      </c>
      <c r="H33" s="951" t="s">
        <v>35</v>
      </c>
      <c r="I33" s="975">
        <v>224.91</v>
      </c>
      <c r="J33" s="999">
        <v>0.2</v>
      </c>
      <c r="K33" s="1020">
        <v>269.89999999999998</v>
      </c>
      <c r="L33" s="1041">
        <v>78540.899999999994</v>
      </c>
      <c r="M33" s="8"/>
      <c r="N33" s="25">
        <v>0</v>
      </c>
      <c r="O33" s="23" t="e">
        <v>#VALUE!</v>
      </c>
      <c r="P33" s="1061"/>
    </row>
    <row r="34" spans="1:16" ht="63.75" outlineLevel="3" x14ac:dyDescent="0.25">
      <c r="A34" s="91"/>
      <c r="B34" s="802" t="s">
        <v>1831</v>
      </c>
      <c r="C34" s="20" t="s">
        <v>376</v>
      </c>
      <c r="D34" s="237" t="s">
        <v>57</v>
      </c>
      <c r="E34" s="792">
        <v>364</v>
      </c>
      <c r="F34" s="421" t="s">
        <v>35</v>
      </c>
      <c r="G34" s="422" t="s">
        <v>137</v>
      </c>
      <c r="H34" s="627" t="s">
        <v>35</v>
      </c>
      <c r="I34" s="775">
        <v>224.91</v>
      </c>
      <c r="J34" s="547">
        <v>0.2</v>
      </c>
      <c r="K34" s="332">
        <v>269.89999999999998</v>
      </c>
      <c r="L34" s="537">
        <v>98243.6</v>
      </c>
      <c r="M34" s="8"/>
      <c r="N34" s="25"/>
      <c r="P34" s="311" t="s">
        <v>90</v>
      </c>
    </row>
    <row r="35" spans="1:16" ht="63.75" outlineLevel="3" x14ac:dyDescent="0.25">
      <c r="A35" s="91"/>
      <c r="B35" s="802" t="s">
        <v>1832</v>
      </c>
      <c r="C35" s="20" t="s">
        <v>376</v>
      </c>
      <c r="D35" s="237" t="s">
        <v>57</v>
      </c>
      <c r="E35" s="792">
        <v>149</v>
      </c>
      <c r="F35" s="421" t="s">
        <v>35</v>
      </c>
      <c r="G35" s="422" t="s">
        <v>137</v>
      </c>
      <c r="H35" s="627" t="s">
        <v>35</v>
      </c>
      <c r="I35" s="775">
        <v>224.91</v>
      </c>
      <c r="J35" s="547">
        <v>0.2</v>
      </c>
      <c r="K35" s="332">
        <v>269.89999999999998</v>
      </c>
      <c r="L35" s="537">
        <v>40215.1</v>
      </c>
      <c r="M35" s="8"/>
      <c r="N35" s="25"/>
      <c r="P35" s="311" t="s">
        <v>91</v>
      </c>
    </row>
    <row r="36" spans="1:16" ht="63.75" outlineLevel="3" x14ac:dyDescent="0.25">
      <c r="A36" s="91"/>
      <c r="B36" s="802" t="s">
        <v>1833</v>
      </c>
      <c r="C36" s="20" t="s">
        <v>376</v>
      </c>
      <c r="D36" s="237" t="s">
        <v>57</v>
      </c>
      <c r="E36" s="792">
        <v>65</v>
      </c>
      <c r="F36" s="421" t="s">
        <v>35</v>
      </c>
      <c r="G36" s="422" t="s">
        <v>137</v>
      </c>
      <c r="H36" s="627" t="s">
        <v>35</v>
      </c>
      <c r="I36" s="775">
        <v>224.91</v>
      </c>
      <c r="J36" s="547">
        <v>0.2</v>
      </c>
      <c r="K36" s="332">
        <v>269.89999999999998</v>
      </c>
      <c r="L36" s="537">
        <v>17543.5</v>
      </c>
      <c r="M36" s="8"/>
      <c r="N36" s="25">
        <v>0</v>
      </c>
      <c r="O36" s="23" t="e">
        <v>#VALUE!</v>
      </c>
    </row>
    <row r="37" spans="1:16" ht="63.75" outlineLevel="3" x14ac:dyDescent="0.25">
      <c r="A37" s="91"/>
      <c r="B37" s="802" t="s">
        <v>1834</v>
      </c>
      <c r="C37" s="20" t="s">
        <v>376</v>
      </c>
      <c r="D37" s="237" t="s">
        <v>57</v>
      </c>
      <c r="E37" s="792">
        <v>93</v>
      </c>
      <c r="F37" s="421" t="s">
        <v>35</v>
      </c>
      <c r="G37" s="422" t="s">
        <v>137</v>
      </c>
      <c r="H37" s="627" t="s">
        <v>35</v>
      </c>
      <c r="I37" s="775">
        <v>224.91</v>
      </c>
      <c r="J37" s="547">
        <v>0.2</v>
      </c>
      <c r="K37" s="779">
        <v>269.89999999999998</v>
      </c>
      <c r="L37" s="537">
        <v>25100.7</v>
      </c>
      <c r="M37" s="8"/>
      <c r="N37" s="25">
        <v>0</v>
      </c>
      <c r="O37" s="23">
        <v>136.75</v>
      </c>
    </row>
    <row r="38" spans="1:16" ht="25.5" outlineLevel="3" x14ac:dyDescent="0.25">
      <c r="A38" s="315"/>
      <c r="B38" s="324" t="s">
        <v>1922</v>
      </c>
      <c r="C38" s="18" t="s">
        <v>1923</v>
      </c>
      <c r="D38" s="326" t="s">
        <v>55</v>
      </c>
      <c r="E38" s="867">
        <v>40.480000000000004</v>
      </c>
      <c r="F38" s="901" t="s">
        <v>1838</v>
      </c>
      <c r="G38" s="437" t="s">
        <v>116</v>
      </c>
      <c r="H38" s="955" t="s">
        <v>35</v>
      </c>
      <c r="I38" s="775">
        <v>84.625799999999998</v>
      </c>
      <c r="J38" s="547">
        <v>0.3</v>
      </c>
      <c r="K38" s="332">
        <v>110.02000000000001</v>
      </c>
      <c r="L38" s="612">
        <v>4453.6096000000007</v>
      </c>
      <c r="M38" s="8"/>
      <c r="N38" s="25">
        <v>0</v>
      </c>
      <c r="O38" s="23">
        <v>95.98</v>
      </c>
    </row>
    <row r="39" spans="1:16" ht="25.5" outlineLevel="3" x14ac:dyDescent="0.25">
      <c r="A39" s="315"/>
      <c r="B39" s="324" t="s">
        <v>1842</v>
      </c>
      <c r="C39" s="18" t="s">
        <v>1881</v>
      </c>
      <c r="D39" s="326" t="s">
        <v>40</v>
      </c>
      <c r="E39" s="867">
        <v>43</v>
      </c>
      <c r="F39" s="901" t="s">
        <v>1838</v>
      </c>
      <c r="G39" s="437" t="s">
        <v>116</v>
      </c>
      <c r="H39" s="955" t="s">
        <v>35</v>
      </c>
      <c r="I39" s="775">
        <v>389.5</v>
      </c>
      <c r="J39" s="547">
        <v>0.3</v>
      </c>
      <c r="K39" s="332">
        <v>506.35</v>
      </c>
      <c r="L39" s="612">
        <v>21773.05</v>
      </c>
      <c r="M39" s="8"/>
      <c r="N39" s="25">
        <v>0</v>
      </c>
      <c r="O39" s="23">
        <v>3.55</v>
      </c>
    </row>
    <row r="40" spans="1:16" ht="25.5" outlineLevel="3" x14ac:dyDescent="0.25">
      <c r="A40" s="315"/>
      <c r="B40" s="324" t="s">
        <v>1846</v>
      </c>
      <c r="C40" s="18" t="s">
        <v>1850</v>
      </c>
      <c r="D40" s="326" t="s">
        <v>40</v>
      </c>
      <c r="E40" s="867">
        <v>1</v>
      </c>
      <c r="F40" s="901" t="s">
        <v>1838</v>
      </c>
      <c r="G40" s="437" t="s">
        <v>116</v>
      </c>
      <c r="H40" s="955" t="s">
        <v>35</v>
      </c>
      <c r="I40" s="775">
        <v>5446.42</v>
      </c>
      <c r="J40" s="547">
        <v>0.3</v>
      </c>
      <c r="K40" s="332">
        <v>7080.35</v>
      </c>
      <c r="L40" s="612">
        <v>7080.35</v>
      </c>
      <c r="M40" s="8"/>
      <c r="N40" s="25">
        <v>0</v>
      </c>
      <c r="O40" s="23">
        <v>19.010000000000002</v>
      </c>
    </row>
    <row r="41" spans="1:16" ht="25.5" outlineLevel="3" x14ac:dyDescent="0.25">
      <c r="A41" s="315"/>
      <c r="B41" s="324" t="s">
        <v>1847</v>
      </c>
      <c r="C41" s="18" t="s">
        <v>1851</v>
      </c>
      <c r="D41" s="326" t="s">
        <v>40</v>
      </c>
      <c r="E41" s="867">
        <v>1</v>
      </c>
      <c r="F41" s="901" t="s">
        <v>1838</v>
      </c>
      <c r="G41" s="437" t="s">
        <v>116</v>
      </c>
      <c r="H41" s="955" t="s">
        <v>35</v>
      </c>
      <c r="I41" s="775">
        <v>5837.97</v>
      </c>
      <c r="J41" s="547">
        <v>0.3</v>
      </c>
      <c r="K41" s="332">
        <v>7589.37</v>
      </c>
      <c r="L41" s="612">
        <v>7589.37</v>
      </c>
      <c r="M41" s="8"/>
      <c r="N41" s="25">
        <v>0</v>
      </c>
      <c r="O41" s="1061">
        <v>29.85</v>
      </c>
    </row>
    <row r="42" spans="1:16" ht="25.5" outlineLevel="3" x14ac:dyDescent="0.25">
      <c r="A42" s="315"/>
      <c r="B42" s="324" t="s">
        <v>1848</v>
      </c>
      <c r="C42" s="18" t="s">
        <v>1852</v>
      </c>
      <c r="D42" s="326" t="s">
        <v>40</v>
      </c>
      <c r="E42" s="867">
        <v>1</v>
      </c>
      <c r="F42" s="901" t="s">
        <v>1838</v>
      </c>
      <c r="G42" s="437" t="s">
        <v>116</v>
      </c>
      <c r="H42" s="955" t="s">
        <v>35</v>
      </c>
      <c r="I42" s="775">
        <v>5672.8600000000006</v>
      </c>
      <c r="J42" s="547">
        <v>0.3</v>
      </c>
      <c r="K42" s="332">
        <v>7374.72</v>
      </c>
      <c r="L42" s="612">
        <v>7374.72</v>
      </c>
      <c r="M42" s="8"/>
      <c r="N42" s="25">
        <v>0</v>
      </c>
      <c r="O42" s="1061" t="e">
        <v>#REF!</v>
      </c>
    </row>
    <row r="43" spans="1:16" ht="25.5" outlineLevel="3" x14ac:dyDescent="0.25">
      <c r="A43" s="315"/>
      <c r="B43" s="324" t="s">
        <v>1854</v>
      </c>
      <c r="C43" s="18" t="s">
        <v>1859</v>
      </c>
      <c r="D43" s="326" t="s">
        <v>40</v>
      </c>
      <c r="E43" s="789">
        <v>1</v>
      </c>
      <c r="F43" s="436" t="s">
        <v>1838</v>
      </c>
      <c r="G43" s="437" t="s">
        <v>116</v>
      </c>
      <c r="H43" s="631" t="s">
        <v>35</v>
      </c>
      <c r="I43" s="775">
        <v>4998.5600000000004</v>
      </c>
      <c r="J43" s="547">
        <v>0.3</v>
      </c>
      <c r="K43" s="332">
        <v>6498.13</v>
      </c>
      <c r="L43" s="612">
        <v>6498.13</v>
      </c>
      <c r="M43" s="8"/>
      <c r="N43" s="25">
        <v>0</v>
      </c>
      <c r="O43" s="23" t="e">
        <v>#REF!</v>
      </c>
    </row>
    <row r="44" spans="1:16" ht="25.5" outlineLevel="3" x14ac:dyDescent="0.25">
      <c r="A44" s="315"/>
      <c r="B44" s="324" t="s">
        <v>1849</v>
      </c>
      <c r="C44" s="18" t="s">
        <v>1858</v>
      </c>
      <c r="D44" s="326" t="s">
        <v>40</v>
      </c>
      <c r="E44" s="789">
        <v>1</v>
      </c>
      <c r="F44" s="436" t="s">
        <v>1838</v>
      </c>
      <c r="G44" s="437" t="s">
        <v>116</v>
      </c>
      <c r="H44" s="631" t="s">
        <v>35</v>
      </c>
      <c r="I44" s="775">
        <v>5290.71</v>
      </c>
      <c r="J44" s="547">
        <v>0.3</v>
      </c>
      <c r="K44" s="332">
        <v>6877.93</v>
      </c>
      <c r="L44" s="612">
        <v>6877.93</v>
      </c>
      <c r="M44" s="8"/>
      <c r="N44" s="25"/>
    </row>
    <row r="45" spans="1:16" ht="12.75" outlineLevel="3" x14ac:dyDescent="0.25">
      <c r="A45" s="91"/>
      <c r="B45" s="324" t="s">
        <v>51</v>
      </c>
      <c r="C45" s="18" t="s">
        <v>282</v>
      </c>
      <c r="D45" s="237" t="s">
        <v>55</v>
      </c>
      <c r="E45" s="868">
        <v>60</v>
      </c>
      <c r="F45" s="902" t="s">
        <v>35</v>
      </c>
      <c r="G45" s="422" t="s">
        <v>361</v>
      </c>
      <c r="H45" s="645">
        <v>560400</v>
      </c>
      <c r="I45" s="775" t="s">
        <v>35</v>
      </c>
      <c r="J45" s="547" t="s">
        <v>1797</v>
      </c>
      <c r="K45" s="779">
        <v>6.84</v>
      </c>
      <c r="L45" s="537">
        <v>410.4</v>
      </c>
      <c r="M45" s="8"/>
      <c r="N45" s="25"/>
    </row>
    <row r="46" spans="1:16" ht="12.75" outlineLevel="3" x14ac:dyDescent="0.25">
      <c r="A46" s="314"/>
      <c r="B46" s="324" t="s">
        <v>1</v>
      </c>
      <c r="C46" s="18" t="s">
        <v>1925</v>
      </c>
      <c r="D46" s="229" t="s">
        <v>55</v>
      </c>
      <c r="E46" s="873">
        <v>21.94</v>
      </c>
      <c r="F46" s="907" t="s">
        <v>127</v>
      </c>
      <c r="G46" s="422" t="s">
        <v>361</v>
      </c>
      <c r="H46" s="645" t="s">
        <v>117</v>
      </c>
      <c r="I46" s="775" t="s">
        <v>35</v>
      </c>
      <c r="J46" s="547" t="s">
        <v>1797</v>
      </c>
      <c r="K46" s="779">
        <v>6.84</v>
      </c>
      <c r="L46" s="537">
        <v>150.07</v>
      </c>
      <c r="M46" s="8"/>
      <c r="N46" s="25"/>
    </row>
    <row r="47" spans="1:16" ht="12.75" outlineLevel="3" x14ac:dyDescent="0.25">
      <c r="A47" s="144"/>
      <c r="B47" s="324" t="s">
        <v>1810</v>
      </c>
      <c r="C47" s="18" t="s">
        <v>1925</v>
      </c>
      <c r="D47" s="237" t="s">
        <v>55</v>
      </c>
      <c r="E47" s="868">
        <v>250.31</v>
      </c>
      <c r="F47" s="902" t="s">
        <v>127</v>
      </c>
      <c r="G47" s="422" t="s">
        <v>361</v>
      </c>
      <c r="H47" s="645" t="s">
        <v>117</v>
      </c>
      <c r="I47" s="775" t="s">
        <v>35</v>
      </c>
      <c r="J47" s="547" t="s">
        <v>1797</v>
      </c>
      <c r="K47" s="779">
        <v>6.84</v>
      </c>
      <c r="L47" s="537">
        <v>1712.1204</v>
      </c>
      <c r="M47" s="8"/>
      <c r="N47" s="25"/>
    </row>
    <row r="48" spans="1:16" ht="12.75" outlineLevel="3" x14ac:dyDescent="0.25">
      <c r="A48" s="91"/>
      <c r="B48" s="324" t="s">
        <v>1814</v>
      </c>
      <c r="C48" s="18" t="s">
        <v>1925</v>
      </c>
      <c r="D48" s="237" t="s">
        <v>55</v>
      </c>
      <c r="E48" s="868">
        <v>280.01</v>
      </c>
      <c r="F48" s="902" t="s">
        <v>127</v>
      </c>
      <c r="G48" s="422" t="s">
        <v>361</v>
      </c>
      <c r="H48" s="645">
        <v>560400</v>
      </c>
      <c r="I48" s="775" t="s">
        <v>35</v>
      </c>
      <c r="J48" s="547" t="s">
        <v>1797</v>
      </c>
      <c r="K48" s="779">
        <v>6.84</v>
      </c>
      <c r="L48" s="537">
        <v>1915.27</v>
      </c>
      <c r="M48" s="8"/>
      <c r="N48" s="25"/>
    </row>
    <row r="49" spans="1:15" ht="12.75" outlineLevel="3" x14ac:dyDescent="0.25">
      <c r="A49" s="91"/>
      <c r="B49" s="324" t="s">
        <v>1823</v>
      </c>
      <c r="C49" s="18" t="s">
        <v>1925</v>
      </c>
      <c r="D49" s="237" t="s">
        <v>55</v>
      </c>
      <c r="E49" s="868">
        <v>283</v>
      </c>
      <c r="F49" s="902" t="s">
        <v>127</v>
      </c>
      <c r="G49" s="422" t="s">
        <v>361</v>
      </c>
      <c r="H49" s="645">
        <v>560400</v>
      </c>
      <c r="I49" s="775" t="s">
        <v>35</v>
      </c>
      <c r="J49" s="547" t="s">
        <v>1797</v>
      </c>
      <c r="K49" s="332">
        <v>6.84</v>
      </c>
      <c r="L49" s="537">
        <v>1935.72</v>
      </c>
      <c r="M49" s="8"/>
      <c r="N49" s="25"/>
    </row>
    <row r="50" spans="1:15" ht="12.75" outlineLevel="3" x14ac:dyDescent="0.25">
      <c r="A50" s="91"/>
      <c r="B50" s="807" t="s">
        <v>148</v>
      </c>
      <c r="C50" s="826" t="s">
        <v>103</v>
      </c>
      <c r="D50" s="848"/>
      <c r="E50" s="886"/>
      <c r="F50" s="921"/>
      <c r="G50" s="944"/>
      <c r="H50" s="967"/>
      <c r="I50" s="980"/>
      <c r="J50" s="1004"/>
      <c r="K50" s="1037"/>
      <c r="L50" s="1047">
        <v>228733.57299999997</v>
      </c>
      <c r="M50" s="8"/>
      <c r="N50" s="25"/>
    </row>
    <row r="51" spans="1:15" ht="12.75" outlineLevel="3" x14ac:dyDescent="0.25">
      <c r="A51" s="314"/>
      <c r="B51" s="324" t="s">
        <v>3</v>
      </c>
      <c r="C51" s="838" t="s">
        <v>1924</v>
      </c>
      <c r="D51" s="239" t="s">
        <v>55</v>
      </c>
      <c r="E51" s="873">
        <v>21.94</v>
      </c>
      <c r="F51" s="907" t="s">
        <v>128</v>
      </c>
      <c r="G51" s="422" t="s">
        <v>115</v>
      </c>
      <c r="H51" s="645">
        <v>561120</v>
      </c>
      <c r="I51" s="775" t="s">
        <v>35</v>
      </c>
      <c r="J51" s="547" t="s">
        <v>1797</v>
      </c>
      <c r="K51" s="779">
        <v>1.73</v>
      </c>
      <c r="L51" s="537">
        <v>37.96</v>
      </c>
      <c r="M51" s="8"/>
      <c r="N51" s="25"/>
    </row>
    <row r="52" spans="1:15" ht="12.75" outlineLevel="3" x14ac:dyDescent="0.25">
      <c r="A52" s="91"/>
      <c r="B52" s="324" t="s">
        <v>38</v>
      </c>
      <c r="C52" s="18" t="s">
        <v>1924</v>
      </c>
      <c r="D52" s="237" t="s">
        <v>55</v>
      </c>
      <c r="E52" s="868">
        <v>60</v>
      </c>
      <c r="F52" s="902" t="s">
        <v>35</v>
      </c>
      <c r="G52" s="422" t="s">
        <v>361</v>
      </c>
      <c r="H52" s="645">
        <v>561120</v>
      </c>
      <c r="I52" s="775" t="s">
        <v>35</v>
      </c>
      <c r="J52" s="547" t="s">
        <v>1797</v>
      </c>
      <c r="K52" s="779">
        <v>1.73</v>
      </c>
      <c r="L52" s="537">
        <v>103.8</v>
      </c>
      <c r="M52" s="8"/>
      <c r="N52" s="25"/>
    </row>
    <row r="53" spans="1:15" outlineLevel="3" x14ac:dyDescent="0.25">
      <c r="A53" s="88"/>
      <c r="B53" s="820" t="s">
        <v>64</v>
      </c>
      <c r="C53" s="832" t="s">
        <v>1611</v>
      </c>
      <c r="D53" s="852"/>
      <c r="E53" s="892"/>
      <c r="F53" s="927"/>
      <c r="G53" s="927"/>
      <c r="H53" s="892"/>
      <c r="I53" s="994"/>
      <c r="J53" s="1018"/>
      <c r="K53" s="1029" t="s">
        <v>1631</v>
      </c>
      <c r="L53" s="1060">
        <v>0.2</v>
      </c>
      <c r="M53" s="8"/>
      <c r="N53" s="25"/>
    </row>
    <row r="54" spans="1:15" ht="12.75" outlineLevel="3" x14ac:dyDescent="0.25">
      <c r="A54" s="91"/>
      <c r="B54" s="324" t="s">
        <v>1862</v>
      </c>
      <c r="C54" s="18" t="s">
        <v>180</v>
      </c>
      <c r="D54" s="237" t="s">
        <v>40</v>
      </c>
      <c r="E54" s="868">
        <v>41</v>
      </c>
      <c r="F54" s="902" t="s">
        <v>1838</v>
      </c>
      <c r="G54" s="422" t="s">
        <v>116</v>
      </c>
      <c r="H54" s="645" t="s">
        <v>35</v>
      </c>
      <c r="I54" s="775">
        <v>255.06</v>
      </c>
      <c r="J54" s="547">
        <v>0.3</v>
      </c>
      <c r="K54" s="332">
        <v>331.58</v>
      </c>
      <c r="L54" s="537">
        <v>13594.779999999999</v>
      </c>
      <c r="M54" s="8"/>
      <c r="N54" s="25"/>
    </row>
    <row r="55" spans="1:15" ht="12.75" outlineLevel="3" x14ac:dyDescent="0.25">
      <c r="A55" s="315"/>
      <c r="B55" s="324" t="s">
        <v>1867</v>
      </c>
      <c r="C55" s="18" t="s">
        <v>1876</v>
      </c>
      <c r="D55" s="326" t="s">
        <v>40</v>
      </c>
      <c r="E55" s="789">
        <v>1</v>
      </c>
      <c r="F55" s="436" t="s">
        <v>1838</v>
      </c>
      <c r="G55" s="437" t="s">
        <v>116</v>
      </c>
      <c r="H55" s="631" t="s">
        <v>35</v>
      </c>
      <c r="I55" s="775">
        <v>1119.3399999999999</v>
      </c>
      <c r="J55" s="547">
        <v>0.3</v>
      </c>
      <c r="K55" s="332">
        <v>1455.15</v>
      </c>
      <c r="L55" s="612">
        <v>1455.15</v>
      </c>
      <c r="M55" s="8"/>
      <c r="N55" s="25"/>
    </row>
    <row r="56" spans="1:15" ht="12.75" outlineLevel="3" x14ac:dyDescent="0.25">
      <c r="A56" s="315"/>
      <c r="B56" s="324" t="s">
        <v>1868</v>
      </c>
      <c r="C56" s="18" t="s">
        <v>1877</v>
      </c>
      <c r="D56" s="326" t="s">
        <v>40</v>
      </c>
      <c r="E56" s="789">
        <v>1</v>
      </c>
      <c r="F56" s="436" t="s">
        <v>1838</v>
      </c>
      <c r="G56" s="437" t="s">
        <v>116</v>
      </c>
      <c r="H56" s="631" t="s">
        <v>35</v>
      </c>
      <c r="I56" s="775">
        <v>1042.1600000000001</v>
      </c>
      <c r="J56" s="547">
        <v>0.3</v>
      </c>
      <c r="K56" s="332">
        <v>1354.81</v>
      </c>
      <c r="L56" s="612">
        <v>1354.81</v>
      </c>
      <c r="M56" s="8"/>
      <c r="N56" s="25"/>
    </row>
    <row r="57" spans="1:15" ht="12.75" outlineLevel="3" x14ac:dyDescent="0.25">
      <c r="A57" s="315"/>
      <c r="B57" s="324" t="s">
        <v>1869</v>
      </c>
      <c r="C57" s="18" t="s">
        <v>1878</v>
      </c>
      <c r="D57" s="326" t="s">
        <v>40</v>
      </c>
      <c r="E57" s="789">
        <v>1</v>
      </c>
      <c r="F57" s="436" t="s">
        <v>1838</v>
      </c>
      <c r="G57" s="437" t="s">
        <v>116</v>
      </c>
      <c r="H57" s="631" t="s">
        <v>35</v>
      </c>
      <c r="I57" s="775">
        <v>1442.6</v>
      </c>
      <c r="J57" s="547">
        <v>0.3</v>
      </c>
      <c r="K57" s="332">
        <v>1875.38</v>
      </c>
      <c r="L57" s="612">
        <v>1875.38</v>
      </c>
      <c r="M57" s="8"/>
      <c r="N57" s="25"/>
    </row>
    <row r="58" spans="1:15" ht="12.75" outlineLevel="3" x14ac:dyDescent="0.25">
      <c r="A58" s="315"/>
      <c r="B58" s="324" t="s">
        <v>1870</v>
      </c>
      <c r="C58" s="18" t="s">
        <v>1879</v>
      </c>
      <c r="D58" s="326" t="s">
        <v>40</v>
      </c>
      <c r="E58" s="789">
        <v>1</v>
      </c>
      <c r="F58" s="436" t="s">
        <v>1838</v>
      </c>
      <c r="G58" s="437" t="s">
        <v>116</v>
      </c>
      <c r="H58" s="631" t="s">
        <v>35</v>
      </c>
      <c r="I58" s="775">
        <v>1522.76</v>
      </c>
      <c r="J58" s="547">
        <v>0.3</v>
      </c>
      <c r="K58" s="332">
        <v>1979.59</v>
      </c>
      <c r="L58" s="612">
        <v>1979.59</v>
      </c>
      <c r="M58" s="8"/>
      <c r="N58" s="25"/>
    </row>
    <row r="59" spans="1:15" ht="12.75" outlineLevel="3" x14ac:dyDescent="0.25">
      <c r="A59" s="315"/>
      <c r="B59" s="324" t="s">
        <v>1871</v>
      </c>
      <c r="C59" s="18" t="s">
        <v>1880</v>
      </c>
      <c r="D59" s="326" t="s">
        <v>40</v>
      </c>
      <c r="E59" s="789">
        <v>1</v>
      </c>
      <c r="F59" s="436" t="s">
        <v>1838</v>
      </c>
      <c r="G59" s="437" t="s">
        <v>116</v>
      </c>
      <c r="H59" s="631" t="s">
        <v>35</v>
      </c>
      <c r="I59" s="775">
        <v>1368.42</v>
      </c>
      <c r="J59" s="547">
        <v>0.3</v>
      </c>
      <c r="K59" s="332">
        <v>1778.95</v>
      </c>
      <c r="L59" s="612">
        <v>1778.95</v>
      </c>
      <c r="M59" s="8"/>
      <c r="N59" s="25"/>
    </row>
    <row r="60" spans="1:15" ht="12.75" outlineLevel="3" x14ac:dyDescent="0.25">
      <c r="A60" s="315"/>
      <c r="B60" s="324" t="s">
        <v>1864</v>
      </c>
      <c r="C60" s="18" t="s">
        <v>1872</v>
      </c>
      <c r="D60" s="326" t="s">
        <v>40</v>
      </c>
      <c r="E60" s="789">
        <v>1</v>
      </c>
      <c r="F60" s="436" t="s">
        <v>1838</v>
      </c>
      <c r="G60" s="437" t="s">
        <v>116</v>
      </c>
      <c r="H60" s="631" t="s">
        <v>35</v>
      </c>
      <c r="I60" s="775">
        <v>791.26</v>
      </c>
      <c r="J60" s="547">
        <v>0.3</v>
      </c>
      <c r="K60" s="332">
        <v>1028.6400000000001</v>
      </c>
      <c r="L60" s="612">
        <v>1028.6400000000001</v>
      </c>
      <c r="M60" s="8"/>
      <c r="N60" s="25"/>
    </row>
    <row r="61" spans="1:15" ht="12.75" outlineLevel="3" x14ac:dyDescent="0.25">
      <c r="A61" s="315"/>
      <c r="B61" s="324" t="s">
        <v>1863</v>
      </c>
      <c r="C61" s="18" t="s">
        <v>1875</v>
      </c>
      <c r="D61" s="326" t="s">
        <v>40</v>
      </c>
      <c r="E61" s="789">
        <v>1</v>
      </c>
      <c r="F61" s="436" t="s">
        <v>1838</v>
      </c>
      <c r="G61" s="437" t="s">
        <v>116</v>
      </c>
      <c r="H61" s="631" t="s">
        <v>35</v>
      </c>
      <c r="I61" s="775">
        <v>541.54</v>
      </c>
      <c r="J61" s="547">
        <v>0.3</v>
      </c>
      <c r="K61" s="1036">
        <v>704.01</v>
      </c>
      <c r="L61" s="612">
        <v>704.01</v>
      </c>
      <c r="M61" s="8"/>
      <c r="N61" s="25"/>
    </row>
    <row r="62" spans="1:15" ht="12.75" x14ac:dyDescent="0.25">
      <c r="A62" s="315"/>
      <c r="B62" s="117" t="s">
        <v>1865</v>
      </c>
      <c r="C62" s="118" t="s">
        <v>1873</v>
      </c>
      <c r="D62" s="119" t="s">
        <v>40</v>
      </c>
      <c r="E62" s="876">
        <v>1</v>
      </c>
      <c r="F62" s="910" t="s">
        <v>1838</v>
      </c>
      <c r="G62" s="451" t="s">
        <v>116</v>
      </c>
      <c r="H62" s="635" t="s">
        <v>35</v>
      </c>
      <c r="I62" s="975">
        <v>636.49</v>
      </c>
      <c r="J62" s="999">
        <v>0.3</v>
      </c>
      <c r="K62" s="1020">
        <v>827.43999999999994</v>
      </c>
      <c r="L62" s="770">
        <v>827.43999999999994</v>
      </c>
      <c r="M62" s="8"/>
      <c r="N62" s="25"/>
    </row>
    <row r="63" spans="1:15" ht="12.75" x14ac:dyDescent="0.25">
      <c r="A63" s="315"/>
      <c r="B63" s="117" t="s">
        <v>1866</v>
      </c>
      <c r="C63" s="118" t="s">
        <v>1874</v>
      </c>
      <c r="D63" s="119" t="s">
        <v>40</v>
      </c>
      <c r="E63" s="891">
        <v>1</v>
      </c>
      <c r="F63" s="926" t="s">
        <v>1838</v>
      </c>
      <c r="G63" s="451" t="s">
        <v>116</v>
      </c>
      <c r="H63" s="971" t="s">
        <v>35</v>
      </c>
      <c r="I63" s="978">
        <v>969.54</v>
      </c>
      <c r="J63" s="1002">
        <v>0.3</v>
      </c>
      <c r="K63" s="1022">
        <v>1260.4100000000001</v>
      </c>
      <c r="L63" s="1059">
        <v>1260.4100000000001</v>
      </c>
      <c r="M63" s="8"/>
      <c r="N63" s="415">
        <v>329128.11</v>
      </c>
    </row>
    <row r="64" spans="1:15" ht="12.75" x14ac:dyDescent="0.25">
      <c r="A64" s="315"/>
      <c r="B64" s="809" t="s">
        <v>1828</v>
      </c>
      <c r="C64" s="18" t="s">
        <v>193</v>
      </c>
      <c r="D64" s="237" t="s">
        <v>55</v>
      </c>
      <c r="E64" s="788">
        <v>227.51</v>
      </c>
      <c r="F64" s="906" t="s">
        <v>95</v>
      </c>
      <c r="G64" s="365" t="s">
        <v>116</v>
      </c>
      <c r="H64" s="634" t="s">
        <v>35</v>
      </c>
      <c r="I64" s="779">
        <v>22.96</v>
      </c>
      <c r="J64" s="457">
        <v>0.3</v>
      </c>
      <c r="K64" s="332">
        <v>29.85</v>
      </c>
      <c r="L64" s="769">
        <v>6791.17</v>
      </c>
      <c r="M64" s="8"/>
      <c r="N64" s="25"/>
      <c r="O64" s="320" t="s">
        <v>1652</v>
      </c>
    </row>
    <row r="65" spans="1:15" ht="12.75" x14ac:dyDescent="0.25">
      <c r="A65" s="91"/>
      <c r="B65" s="803" t="s">
        <v>28</v>
      </c>
      <c r="C65" s="823" t="s">
        <v>336</v>
      </c>
      <c r="D65" s="845"/>
      <c r="E65" s="864"/>
      <c r="F65" s="898"/>
      <c r="G65" s="933"/>
      <c r="H65" s="952" t="s">
        <v>1591</v>
      </c>
      <c r="I65" s="976"/>
      <c r="J65" s="1000"/>
      <c r="K65" s="976"/>
      <c r="L65" s="1042"/>
      <c r="M65" s="8"/>
      <c r="N65" s="25"/>
      <c r="O65" s="320" t="s">
        <v>1653</v>
      </c>
    </row>
    <row r="66" spans="1:15" ht="12.75" x14ac:dyDescent="0.25">
      <c r="A66" s="91"/>
      <c r="B66" s="116" t="s">
        <v>16</v>
      </c>
      <c r="C66" s="51" t="s">
        <v>1921</v>
      </c>
      <c r="D66" s="52"/>
      <c r="E66" s="879"/>
      <c r="F66" s="913"/>
      <c r="G66" s="375"/>
      <c r="H66" s="961"/>
      <c r="I66" s="985"/>
      <c r="J66" s="1009"/>
      <c r="K66" s="985"/>
      <c r="L66" s="1052">
        <v>13680.3</v>
      </c>
      <c r="M66" s="8"/>
      <c r="N66" s="25">
        <v>368218.85</v>
      </c>
    </row>
    <row r="67" spans="1:15" ht="12.75" x14ac:dyDescent="0.25">
      <c r="A67" s="91"/>
      <c r="B67" s="809" t="s">
        <v>1837</v>
      </c>
      <c r="C67" s="18" t="s">
        <v>1608</v>
      </c>
      <c r="D67" s="237" t="s">
        <v>56</v>
      </c>
      <c r="E67" s="788">
        <v>34.199999999999996</v>
      </c>
      <c r="F67" s="906" t="s">
        <v>35</v>
      </c>
      <c r="G67" s="365" t="s">
        <v>116</v>
      </c>
      <c r="H67" s="634" t="s">
        <v>35</v>
      </c>
      <c r="I67" s="779">
        <v>72.05</v>
      </c>
      <c r="J67" s="457" t="s">
        <v>990</v>
      </c>
      <c r="K67" s="332">
        <v>93.67</v>
      </c>
      <c r="L67" s="769">
        <v>3203.5200000000004</v>
      </c>
      <c r="M67" s="8"/>
      <c r="N67" s="25"/>
      <c r="O67" s="320" t="s">
        <v>1680</v>
      </c>
    </row>
    <row r="68" spans="1:15" ht="12.75" x14ac:dyDescent="0.25">
      <c r="A68" s="91"/>
      <c r="B68" s="809" t="s">
        <v>184</v>
      </c>
      <c r="C68" s="18" t="s">
        <v>1609</v>
      </c>
      <c r="D68" s="237" t="s">
        <v>55</v>
      </c>
      <c r="E68" s="788">
        <v>60</v>
      </c>
      <c r="F68" s="906" t="s">
        <v>35</v>
      </c>
      <c r="G68" s="365" t="s">
        <v>115</v>
      </c>
      <c r="H68" s="634">
        <v>511200</v>
      </c>
      <c r="I68" s="779">
        <v>2.73</v>
      </c>
      <c r="J68" s="457" t="s">
        <v>990</v>
      </c>
      <c r="K68" s="332">
        <v>3.55</v>
      </c>
      <c r="L68" s="769">
        <v>213</v>
      </c>
      <c r="M68" s="8"/>
      <c r="N68" s="25"/>
      <c r="O68" s="320" t="s">
        <v>1681</v>
      </c>
    </row>
    <row r="69" spans="1:15" ht="12.75" x14ac:dyDescent="0.25">
      <c r="A69" s="91"/>
      <c r="B69" s="117" t="s">
        <v>1860</v>
      </c>
      <c r="C69" s="118" t="s">
        <v>87</v>
      </c>
      <c r="D69" s="844" t="s">
        <v>55</v>
      </c>
      <c r="E69" s="866">
        <v>250.31</v>
      </c>
      <c r="F69" s="900" t="s">
        <v>131</v>
      </c>
      <c r="G69" s="932" t="s">
        <v>115</v>
      </c>
      <c r="H69" s="954">
        <v>511200</v>
      </c>
      <c r="I69" s="978">
        <v>2.73</v>
      </c>
      <c r="J69" s="1002">
        <v>0.3</v>
      </c>
      <c r="K69" s="1022">
        <v>3.55</v>
      </c>
      <c r="L69" s="1044">
        <v>888.60050000000001</v>
      </c>
      <c r="M69" s="8"/>
      <c r="N69" s="25">
        <v>416723.93000000005</v>
      </c>
    </row>
    <row r="70" spans="1:15" ht="12.75" x14ac:dyDescent="0.25">
      <c r="A70" s="91"/>
      <c r="B70" s="809" t="s">
        <v>1817</v>
      </c>
      <c r="C70" s="18" t="s">
        <v>87</v>
      </c>
      <c r="D70" s="237" t="s">
        <v>55</v>
      </c>
      <c r="E70" s="788">
        <v>280.01</v>
      </c>
      <c r="F70" s="906" t="s">
        <v>131</v>
      </c>
      <c r="G70" s="365" t="s">
        <v>115</v>
      </c>
      <c r="H70" s="634">
        <v>511200</v>
      </c>
      <c r="I70" s="779">
        <v>2.73</v>
      </c>
      <c r="J70" s="457">
        <v>0.3</v>
      </c>
      <c r="K70" s="332">
        <v>3.55</v>
      </c>
      <c r="L70" s="769">
        <v>994.04</v>
      </c>
      <c r="M70" s="8"/>
      <c r="N70" s="25"/>
      <c r="O70" s="320" t="s">
        <v>1707</v>
      </c>
    </row>
    <row r="71" spans="1:15" ht="12.75" x14ac:dyDescent="0.25">
      <c r="A71" s="91"/>
      <c r="B71" s="117" t="s">
        <v>1826</v>
      </c>
      <c r="C71" s="118" t="s">
        <v>87</v>
      </c>
      <c r="D71" s="844" t="s">
        <v>55</v>
      </c>
      <c r="E71" s="866">
        <v>283</v>
      </c>
      <c r="F71" s="900" t="s">
        <v>131</v>
      </c>
      <c r="G71" s="932" t="s">
        <v>115</v>
      </c>
      <c r="H71" s="954">
        <v>511200</v>
      </c>
      <c r="I71" s="978">
        <v>2.73</v>
      </c>
      <c r="J71" s="1002">
        <v>0.3</v>
      </c>
      <c r="K71" s="1022">
        <v>3.55</v>
      </c>
      <c r="L71" s="1044">
        <v>1004.65</v>
      </c>
      <c r="M71" s="8"/>
      <c r="N71" s="25">
        <v>227007.28000000009</v>
      </c>
    </row>
    <row r="72" spans="1:15" ht="12.75" x14ac:dyDescent="0.25">
      <c r="A72" s="91"/>
      <c r="B72" s="803" t="s">
        <v>22</v>
      </c>
      <c r="C72" s="823" t="s">
        <v>291</v>
      </c>
      <c r="D72" s="845"/>
      <c r="E72" s="864"/>
      <c r="F72" s="898"/>
      <c r="G72" s="933"/>
      <c r="H72" s="952"/>
      <c r="I72" s="976"/>
      <c r="J72" s="1000"/>
      <c r="K72" s="976"/>
      <c r="L72" s="1042"/>
      <c r="M72" s="8"/>
      <c r="N72" s="25"/>
      <c r="O72" s="320" t="s">
        <v>1736</v>
      </c>
    </row>
    <row r="73" spans="1:15" ht="12.75" x14ac:dyDescent="0.25">
      <c r="A73" s="315"/>
      <c r="B73" s="117" t="s">
        <v>1818</v>
      </c>
      <c r="C73" s="118" t="s">
        <v>191</v>
      </c>
      <c r="D73" s="844" t="s">
        <v>55</v>
      </c>
      <c r="E73" s="866">
        <v>112.33</v>
      </c>
      <c r="F73" s="900" t="s">
        <v>95</v>
      </c>
      <c r="G73" s="932" t="s">
        <v>116</v>
      </c>
      <c r="H73" s="954" t="s">
        <v>35</v>
      </c>
      <c r="I73" s="978">
        <v>14.62</v>
      </c>
      <c r="J73" s="1002">
        <v>0.3</v>
      </c>
      <c r="K73" s="1022">
        <v>19.010000000000002</v>
      </c>
      <c r="L73" s="1044">
        <v>2135.39</v>
      </c>
      <c r="M73" s="8"/>
      <c r="N73" s="25">
        <v>220135.28</v>
      </c>
    </row>
    <row r="74" spans="1:15" ht="12.75" x14ac:dyDescent="0.25">
      <c r="A74" s="315"/>
      <c r="B74" s="809" t="s">
        <v>1827</v>
      </c>
      <c r="C74" s="18" t="s">
        <v>191</v>
      </c>
      <c r="D74" s="237" t="s">
        <v>55</v>
      </c>
      <c r="E74" s="788">
        <v>240.01</v>
      </c>
      <c r="F74" s="906" t="s">
        <v>95</v>
      </c>
      <c r="G74" s="365" t="s">
        <v>116</v>
      </c>
      <c r="H74" s="634" t="s">
        <v>35</v>
      </c>
      <c r="I74" s="779">
        <v>14.62</v>
      </c>
      <c r="J74" s="457">
        <v>0.3</v>
      </c>
      <c r="K74" s="332">
        <v>19.010000000000002</v>
      </c>
      <c r="L74" s="769">
        <v>4562.59</v>
      </c>
      <c r="M74" s="8"/>
      <c r="N74" s="25"/>
      <c r="O74" s="320" t="s">
        <v>1762</v>
      </c>
    </row>
    <row r="75" spans="1:15" ht="12.75" x14ac:dyDescent="0.25">
      <c r="A75" s="91"/>
      <c r="B75" s="801" t="s">
        <v>1861</v>
      </c>
      <c r="C75" s="118" t="s">
        <v>1899</v>
      </c>
      <c r="D75" s="844" t="s">
        <v>55</v>
      </c>
      <c r="E75" s="866">
        <v>340</v>
      </c>
      <c r="F75" s="900" t="s">
        <v>89</v>
      </c>
      <c r="G75" s="932" t="s">
        <v>361</v>
      </c>
      <c r="H75" s="954" t="s">
        <v>139</v>
      </c>
      <c r="I75" s="978">
        <v>91.76</v>
      </c>
      <c r="J75" s="1002">
        <v>0.3</v>
      </c>
      <c r="K75" s="1022">
        <v>119.29</v>
      </c>
      <c r="L75" s="1044">
        <v>40558.6</v>
      </c>
      <c r="M75" s="8"/>
      <c r="N75" s="25">
        <v>262123.54000000004</v>
      </c>
    </row>
    <row r="76" spans="1:15" x14ac:dyDescent="0.25">
      <c r="A76" s="88"/>
      <c r="B76" s="813" t="s">
        <v>62</v>
      </c>
      <c r="C76" s="832" t="s">
        <v>109</v>
      </c>
      <c r="D76" s="852"/>
      <c r="E76" s="877"/>
      <c r="F76" s="914"/>
      <c r="G76" s="940"/>
      <c r="H76" s="962"/>
      <c r="I76" s="986"/>
      <c r="J76" s="1010"/>
      <c r="K76" s="1029"/>
      <c r="L76" s="769"/>
      <c r="M76" s="8"/>
      <c r="N76" s="25"/>
      <c r="O76" s="320" t="s">
        <v>1787</v>
      </c>
    </row>
    <row r="77" spans="1:15" ht="12.75" x14ac:dyDescent="0.25">
      <c r="A77" s="91"/>
      <c r="B77" s="116" t="s">
        <v>15</v>
      </c>
      <c r="C77" s="51" t="s">
        <v>104</v>
      </c>
      <c r="D77" s="52"/>
      <c r="E77" s="790"/>
      <c r="F77" s="441"/>
      <c r="G77" s="375"/>
      <c r="H77" s="632"/>
      <c r="I77" s="778"/>
      <c r="J77" s="653"/>
      <c r="K77" s="778"/>
      <c r="L77" s="613">
        <v>351698.47</v>
      </c>
      <c r="M77" s="8"/>
      <c r="N77" s="25">
        <v>0</v>
      </c>
    </row>
    <row r="78" spans="1:15" ht="12.75" outlineLevel="2" x14ac:dyDescent="0.25">
      <c r="A78" s="315"/>
      <c r="B78" s="117"/>
      <c r="C78" s="831" t="s">
        <v>1928</v>
      </c>
      <c r="D78" s="119"/>
      <c r="E78" s="876"/>
      <c r="F78" s="910"/>
      <c r="G78" s="451"/>
      <c r="H78" s="635"/>
      <c r="I78" s="975"/>
      <c r="J78" s="999"/>
      <c r="K78" s="1020">
        <v>0</v>
      </c>
      <c r="L78" s="770"/>
      <c r="M78" s="8"/>
      <c r="N78" s="25"/>
    </row>
    <row r="79" spans="1:15" ht="12.75" outlineLevel="2" x14ac:dyDescent="0.25">
      <c r="A79" s="91"/>
      <c r="B79" s="117" t="s">
        <v>1812</v>
      </c>
      <c r="C79" s="118" t="s">
        <v>76</v>
      </c>
      <c r="D79" s="844" t="s">
        <v>56</v>
      </c>
      <c r="E79" s="863">
        <v>45.06</v>
      </c>
      <c r="F79" s="897" t="s">
        <v>130</v>
      </c>
      <c r="G79" s="932" t="s">
        <v>361</v>
      </c>
      <c r="H79" s="951">
        <v>516100</v>
      </c>
      <c r="I79" s="975">
        <v>73.83</v>
      </c>
      <c r="J79" s="999">
        <v>0.3</v>
      </c>
      <c r="K79" s="1020">
        <v>95.98</v>
      </c>
      <c r="L79" s="1041">
        <v>4324.8588</v>
      </c>
      <c r="M79" s="8"/>
      <c r="N79" s="25"/>
      <c r="O79" s="1061">
        <v>87.73</v>
      </c>
    </row>
    <row r="80" spans="1:15" ht="12.75" outlineLevel="2" x14ac:dyDescent="0.25">
      <c r="A80" s="91"/>
      <c r="B80" s="324" t="s">
        <v>1816</v>
      </c>
      <c r="C80" s="18" t="s">
        <v>76</v>
      </c>
      <c r="D80" s="237" t="s">
        <v>56</v>
      </c>
      <c r="E80" s="788">
        <v>50.4</v>
      </c>
      <c r="F80" s="434" t="s">
        <v>130</v>
      </c>
      <c r="G80" s="422" t="s">
        <v>361</v>
      </c>
      <c r="H80" s="627">
        <v>516100</v>
      </c>
      <c r="I80" s="775">
        <v>73.83</v>
      </c>
      <c r="J80" s="547">
        <v>0.3</v>
      </c>
      <c r="K80" s="332">
        <v>95.98</v>
      </c>
      <c r="L80" s="766">
        <v>4837.3900000000003</v>
      </c>
      <c r="M80" s="8"/>
      <c r="N80" s="25"/>
    </row>
    <row r="81" spans="1:15" ht="12.75" outlineLevel="2" x14ac:dyDescent="0.25">
      <c r="A81" s="91"/>
      <c r="B81" s="117" t="s">
        <v>1825</v>
      </c>
      <c r="C81" s="118" t="s">
        <v>76</v>
      </c>
      <c r="D81" s="844" t="s">
        <v>56</v>
      </c>
      <c r="E81" s="863">
        <v>50.94</v>
      </c>
      <c r="F81" s="897" t="s">
        <v>130</v>
      </c>
      <c r="G81" s="932" t="s">
        <v>361</v>
      </c>
      <c r="H81" s="951">
        <v>516100</v>
      </c>
      <c r="I81" s="975">
        <v>73.83</v>
      </c>
      <c r="J81" s="999">
        <v>0.3</v>
      </c>
      <c r="K81" s="1020">
        <v>95.98</v>
      </c>
      <c r="L81" s="1041">
        <v>4889.22</v>
      </c>
      <c r="M81" s="8"/>
      <c r="N81" s="25"/>
      <c r="O81" s="1061" t="e">
        <v>#VALUE!</v>
      </c>
    </row>
    <row r="82" spans="1:15" ht="12.75" outlineLevel="2" x14ac:dyDescent="0.25">
      <c r="A82" s="91"/>
      <c r="B82" s="324" t="s">
        <v>1836</v>
      </c>
      <c r="C82" s="18" t="s">
        <v>1607</v>
      </c>
      <c r="D82" s="237" t="s">
        <v>56</v>
      </c>
      <c r="E82" s="788">
        <v>10.799999999999999</v>
      </c>
      <c r="F82" s="434" t="s">
        <v>35</v>
      </c>
      <c r="G82" s="422" t="s">
        <v>361</v>
      </c>
      <c r="H82" s="627">
        <v>516100</v>
      </c>
      <c r="I82" s="775">
        <v>73.83</v>
      </c>
      <c r="J82" s="547" t="s">
        <v>990</v>
      </c>
      <c r="K82" s="331">
        <v>95.98</v>
      </c>
      <c r="L82" s="767">
        <v>1036.5899999999999</v>
      </c>
      <c r="M82" s="8"/>
      <c r="N82" s="25"/>
      <c r="O82" s="23" t="e">
        <v>#VALUE!</v>
      </c>
    </row>
    <row r="83" spans="1:15" outlineLevel="2" x14ac:dyDescent="0.25">
      <c r="A83" s="88"/>
      <c r="B83" s="811"/>
      <c r="C83" s="829"/>
      <c r="D83" s="850"/>
      <c r="E83" s="877"/>
      <c r="F83" s="911"/>
      <c r="G83" s="938"/>
      <c r="H83" s="959"/>
      <c r="I83" s="983"/>
      <c r="J83" s="1007"/>
      <c r="K83" s="1027"/>
      <c r="L83" s="1050"/>
      <c r="M83" s="8"/>
      <c r="N83" s="25"/>
      <c r="O83" s="23" t="e">
        <v>#VALUE!</v>
      </c>
    </row>
    <row r="84" spans="1:15" outlineLevel="2" x14ac:dyDescent="0.25">
      <c r="A84" s="312"/>
      <c r="B84" s="821" t="s">
        <v>1856</v>
      </c>
      <c r="C84" s="840"/>
      <c r="D84" s="840"/>
      <c r="E84" s="894"/>
      <c r="F84" s="929"/>
      <c r="G84" s="948"/>
      <c r="H84" s="973"/>
      <c r="I84" s="996"/>
      <c r="J84" s="1019"/>
      <c r="K84" s="1039"/>
      <c r="L84" s="1053"/>
      <c r="M84" s="8"/>
      <c r="N84" s="25"/>
      <c r="O84" s="23" t="e">
        <v>#VALUE!</v>
      </c>
    </row>
    <row r="85" spans="1:15" outlineLevel="2" x14ac:dyDescent="0.25">
      <c r="A85" s="88"/>
      <c r="B85" s="805"/>
      <c r="C85" s="824"/>
      <c r="D85" s="824"/>
      <c r="E85" s="869"/>
      <c r="F85" s="869"/>
      <c r="G85" s="824"/>
      <c r="H85" s="956"/>
      <c r="I85" s="956"/>
      <c r="J85" s="956"/>
      <c r="K85" s="956"/>
      <c r="L85" s="1045"/>
      <c r="M85" s="8"/>
      <c r="N85" s="25"/>
      <c r="O85" s="23">
        <v>136.75</v>
      </c>
    </row>
    <row r="86" spans="1:15" outlineLevel="2" x14ac:dyDescent="0.25">
      <c r="A86" s="88"/>
      <c r="B86" s="814"/>
      <c r="C86" s="833"/>
      <c r="D86" s="853"/>
      <c r="E86" s="881"/>
      <c r="F86" s="916"/>
      <c r="G86" s="941"/>
      <c r="H86" s="963"/>
      <c r="I86" s="987"/>
      <c r="J86" s="1011"/>
      <c r="K86" s="1031"/>
      <c r="L86" s="1053"/>
      <c r="M86" s="8"/>
      <c r="N86" s="25"/>
      <c r="O86" s="23">
        <v>95.98</v>
      </c>
    </row>
    <row r="87" spans="1:15" ht="12.75" outlineLevel="2" x14ac:dyDescent="0.25">
      <c r="A87" s="313"/>
      <c r="B87" s="816"/>
      <c r="C87" s="835"/>
      <c r="D87" s="835"/>
      <c r="E87" s="884"/>
      <c r="F87" s="919"/>
      <c r="G87" s="835"/>
      <c r="H87" s="965"/>
      <c r="I87" s="988"/>
      <c r="J87" s="1013"/>
      <c r="K87" s="1032" t="s">
        <v>112</v>
      </c>
      <c r="L87" s="1055" t="s">
        <v>113</v>
      </c>
      <c r="M87" s="8"/>
      <c r="N87" s="25"/>
      <c r="O87" s="23">
        <v>93.67</v>
      </c>
    </row>
    <row r="88" spans="1:15" ht="12.75" outlineLevel="2" x14ac:dyDescent="0.25">
      <c r="A88" s="315"/>
      <c r="B88" s="324"/>
      <c r="C88" s="18"/>
      <c r="D88" s="326"/>
      <c r="E88" s="867"/>
      <c r="F88" s="901"/>
      <c r="G88" s="437"/>
      <c r="H88" s="955"/>
      <c r="I88" s="775"/>
      <c r="J88" s="547"/>
      <c r="K88" s="1035"/>
      <c r="L88" s="1049"/>
      <c r="M88" s="8"/>
      <c r="N88" s="25"/>
      <c r="O88" s="1061">
        <v>3.55</v>
      </c>
    </row>
    <row r="89" spans="1:15" ht="12.75" outlineLevel="2" x14ac:dyDescent="0.25">
      <c r="A89" s="91"/>
      <c r="B89" s="324"/>
      <c r="C89" s="18"/>
      <c r="D89" s="326"/>
      <c r="E89" s="875"/>
      <c r="F89" s="909"/>
      <c r="G89" s="437"/>
      <c r="H89" s="955"/>
      <c r="I89" s="982"/>
      <c r="J89" s="1006"/>
      <c r="K89" s="1026"/>
      <c r="L89" s="1049"/>
      <c r="M89" s="44"/>
      <c r="N89" s="149"/>
      <c r="O89" s="91" t="e">
        <v>#REF!</v>
      </c>
    </row>
    <row r="90" spans="1:15" ht="13.5" thickBot="1" x14ac:dyDescent="0.3">
      <c r="A90" s="91"/>
      <c r="B90" s="782" t="s">
        <v>17</v>
      </c>
      <c r="C90" s="154"/>
      <c r="D90" s="155"/>
      <c r="E90" s="623"/>
      <c r="F90" s="155"/>
      <c r="G90" s="796">
        <v>596245.22</v>
      </c>
      <c r="H90" s="797"/>
      <c r="I90" s="797"/>
      <c r="J90" s="797"/>
      <c r="K90" s="797"/>
      <c r="L90" s="798"/>
      <c r="M90" s="2"/>
    </row>
    <row r="91" spans="1:15" x14ac:dyDescent="0.25">
      <c r="B91" s="1"/>
      <c r="C91" s="2"/>
      <c r="D91" s="1"/>
      <c r="E91" s="620"/>
      <c r="F91" s="11"/>
      <c r="K91" s="616"/>
      <c r="L91" s="616"/>
      <c r="M91" s="23"/>
    </row>
    <row r="92" spans="1:15" ht="12.75" x14ac:dyDescent="0.25">
      <c r="A92" s="44"/>
      <c r="B92" s="799"/>
      <c r="C92" s="799"/>
      <c r="K92" s="617"/>
      <c r="L92" s="617"/>
    </row>
  </sheetData>
  <sortState ref="A1:L91">
    <sortCondition ref="C1:C91"/>
  </sortState>
  <pageMargins left="0.51181102362204722" right="0.51181102362204722" top="0.78740157480314965" bottom="0.78740157480314965" header="0.31496062992125984" footer="0.31496062992125984"/>
  <pageSetup paperSize="9" scale="61" fitToHeight="0" orientation="landscape" r:id="rId1"/>
  <rowBreaks count="2" manualBreakCount="2">
    <brk id="32" max="12" man="1"/>
    <brk id="61" max="12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9"/>
  <sheetViews>
    <sheetView topLeftCell="A260" workbookViewId="0">
      <selection activeCell="K73" sqref="K73:K75"/>
    </sheetView>
  </sheetViews>
  <sheetFormatPr defaultRowHeight="15" x14ac:dyDescent="0.25"/>
  <cols>
    <col min="3" max="3" width="96.42578125" customWidth="1"/>
  </cols>
  <sheetData>
    <row r="1" spans="1:13" x14ac:dyDescent="0.25">
      <c r="A1">
        <v>1</v>
      </c>
      <c r="B1" t="s">
        <v>1803</v>
      </c>
      <c r="C1" t="s">
        <v>219</v>
      </c>
      <c r="D1" t="s">
        <v>199</v>
      </c>
      <c r="E1">
        <v>6</v>
      </c>
      <c r="G1" t="s">
        <v>218</v>
      </c>
      <c r="H1" t="s">
        <v>35</v>
      </c>
      <c r="I1">
        <v>731.77</v>
      </c>
      <c r="J1">
        <v>0.3</v>
      </c>
      <c r="K1">
        <v>951.31</v>
      </c>
      <c r="L1">
        <v>5707.86</v>
      </c>
      <c r="M1">
        <v>1</v>
      </c>
    </row>
    <row r="2" spans="1:13" x14ac:dyDescent="0.25">
      <c r="A2">
        <f>IF(C2=C1,A1,A1+1)</f>
        <v>2</v>
      </c>
      <c r="B2" t="s">
        <v>230</v>
      </c>
      <c r="C2" t="s">
        <v>220</v>
      </c>
      <c r="D2" t="s">
        <v>199</v>
      </c>
      <c r="E2">
        <v>6</v>
      </c>
      <c r="G2" t="s">
        <v>218</v>
      </c>
      <c r="H2" t="s">
        <v>35</v>
      </c>
      <c r="I2">
        <v>1723.44</v>
      </c>
      <c r="J2">
        <v>0.3</v>
      </c>
      <c r="K2">
        <v>2240.48</v>
      </c>
      <c r="L2">
        <v>13442.88</v>
      </c>
      <c r="M2">
        <v>2</v>
      </c>
    </row>
    <row r="3" spans="1:13" x14ac:dyDescent="0.25">
      <c r="A3">
        <f t="shared" ref="A3:A66" si="0">IF(C3=C2,A2,A2+1)</f>
        <v>3</v>
      </c>
      <c r="B3" t="s">
        <v>228</v>
      </c>
      <c r="C3" t="s">
        <v>212</v>
      </c>
      <c r="D3" t="s">
        <v>199</v>
      </c>
      <c r="E3">
        <v>3</v>
      </c>
      <c r="G3" t="s">
        <v>218</v>
      </c>
      <c r="H3" t="s">
        <v>35</v>
      </c>
      <c r="I3">
        <v>3000.5</v>
      </c>
      <c r="J3">
        <v>0.3</v>
      </c>
      <c r="K3">
        <v>3900.65</v>
      </c>
      <c r="L3">
        <v>11701.95</v>
      </c>
      <c r="M3">
        <v>3</v>
      </c>
    </row>
    <row r="4" spans="1:13" x14ac:dyDescent="0.25">
      <c r="A4">
        <f t="shared" si="0"/>
        <v>4</v>
      </c>
      <c r="B4" t="s">
        <v>229</v>
      </c>
      <c r="C4" t="s">
        <v>221</v>
      </c>
      <c r="D4" t="s">
        <v>199</v>
      </c>
      <c r="E4">
        <v>3</v>
      </c>
      <c r="G4" t="s">
        <v>218</v>
      </c>
      <c r="H4" t="s">
        <v>35</v>
      </c>
      <c r="I4">
        <v>2444.86</v>
      </c>
      <c r="J4">
        <v>0.3</v>
      </c>
      <c r="K4">
        <v>3178.32</v>
      </c>
      <c r="L4">
        <v>9534.9599999999991</v>
      </c>
      <c r="M4">
        <v>4</v>
      </c>
    </row>
    <row r="5" spans="1:13" x14ac:dyDescent="0.25">
      <c r="A5">
        <f t="shared" si="0"/>
        <v>5</v>
      </c>
      <c r="B5" t="s">
        <v>54</v>
      </c>
      <c r="C5" t="s">
        <v>1597</v>
      </c>
      <c r="D5" t="s">
        <v>199</v>
      </c>
      <c r="E5">
        <v>6</v>
      </c>
      <c r="G5" t="s">
        <v>217</v>
      </c>
      <c r="H5" t="s">
        <v>1593</v>
      </c>
      <c r="I5">
        <v>363.28</v>
      </c>
      <c r="J5">
        <v>0.3</v>
      </c>
      <c r="K5">
        <v>472.27</v>
      </c>
      <c r="L5">
        <v>2833.62</v>
      </c>
      <c r="M5">
        <v>5</v>
      </c>
    </row>
    <row r="6" spans="1:13" x14ac:dyDescent="0.25">
      <c r="A6">
        <f t="shared" si="0"/>
        <v>6</v>
      </c>
      <c r="B6" t="s">
        <v>227</v>
      </c>
      <c r="C6" t="s">
        <v>210</v>
      </c>
      <c r="D6" t="s">
        <v>199</v>
      </c>
      <c r="E6">
        <v>3</v>
      </c>
      <c r="G6" t="s">
        <v>218</v>
      </c>
      <c r="H6" t="s">
        <v>35</v>
      </c>
      <c r="I6">
        <v>3778.41</v>
      </c>
      <c r="J6">
        <v>0.3</v>
      </c>
      <c r="K6">
        <v>4911.9400000000005</v>
      </c>
      <c r="L6">
        <v>14735.82</v>
      </c>
      <c r="M6">
        <v>6</v>
      </c>
    </row>
    <row r="7" spans="1:13" x14ac:dyDescent="0.25">
      <c r="A7">
        <f t="shared" si="0"/>
        <v>7</v>
      </c>
      <c r="B7" t="s">
        <v>36</v>
      </c>
      <c r="C7" t="s">
        <v>79</v>
      </c>
      <c r="D7" t="s">
        <v>55</v>
      </c>
      <c r="E7">
        <v>3522.81</v>
      </c>
      <c r="F7" t="s">
        <v>88</v>
      </c>
      <c r="G7" t="s">
        <v>137</v>
      </c>
      <c r="H7" t="s">
        <v>35</v>
      </c>
      <c r="I7">
        <v>80.06</v>
      </c>
      <c r="J7">
        <v>0.3</v>
      </c>
      <c r="K7">
        <v>104.08</v>
      </c>
      <c r="L7">
        <v>366654.07</v>
      </c>
      <c r="M7">
        <v>7</v>
      </c>
    </row>
    <row r="8" spans="1:13" x14ac:dyDescent="0.25">
      <c r="A8">
        <f t="shared" si="0"/>
        <v>8</v>
      </c>
      <c r="B8" t="s">
        <v>277</v>
      </c>
      <c r="C8" t="s">
        <v>1808</v>
      </c>
      <c r="D8" t="s">
        <v>199</v>
      </c>
      <c r="E8">
        <v>6</v>
      </c>
      <c r="G8" t="s">
        <v>217</v>
      </c>
      <c r="H8">
        <v>93565</v>
      </c>
      <c r="I8">
        <v>3443.79</v>
      </c>
      <c r="J8">
        <v>0.3</v>
      </c>
      <c r="K8">
        <v>4476.93</v>
      </c>
      <c r="L8">
        <v>26861.58</v>
      </c>
      <c r="M8">
        <v>8</v>
      </c>
    </row>
    <row r="9" spans="1:13" x14ac:dyDescent="0.25">
      <c r="A9">
        <f t="shared" si="0"/>
        <v>8</v>
      </c>
      <c r="B9" t="s">
        <v>1807</v>
      </c>
      <c r="C9" t="s">
        <v>1808</v>
      </c>
      <c r="D9" t="s">
        <v>199</v>
      </c>
      <c r="E9">
        <v>6</v>
      </c>
      <c r="G9" t="s">
        <v>217</v>
      </c>
      <c r="H9">
        <v>93565</v>
      </c>
      <c r="I9">
        <v>3444.79</v>
      </c>
      <c r="J9">
        <v>0.3</v>
      </c>
      <c r="K9">
        <v>4478.2300000000005</v>
      </c>
      <c r="L9">
        <v>26869.38</v>
      </c>
      <c r="M9">
        <v>8</v>
      </c>
    </row>
    <row r="10" spans="1:13" x14ac:dyDescent="0.25">
      <c r="A10">
        <f t="shared" si="0"/>
        <v>9</v>
      </c>
      <c r="B10" t="s">
        <v>276</v>
      </c>
      <c r="C10" t="s">
        <v>1806</v>
      </c>
      <c r="D10" t="s">
        <v>199</v>
      </c>
      <c r="E10">
        <v>6</v>
      </c>
      <c r="G10" t="s">
        <v>217</v>
      </c>
      <c r="H10">
        <v>93566</v>
      </c>
      <c r="I10">
        <v>3159.5</v>
      </c>
      <c r="J10">
        <v>0.3</v>
      </c>
      <c r="K10">
        <v>4107.3500000000004</v>
      </c>
      <c r="L10">
        <v>24644.1</v>
      </c>
      <c r="M10">
        <v>9</v>
      </c>
    </row>
    <row r="11" spans="1:13" x14ac:dyDescent="0.25">
      <c r="A11">
        <f t="shared" si="0"/>
        <v>10</v>
      </c>
      <c r="B11" t="s">
        <v>177</v>
      </c>
      <c r="C11" t="s">
        <v>143</v>
      </c>
      <c r="D11" t="s">
        <v>40</v>
      </c>
      <c r="E11">
        <v>30</v>
      </c>
      <c r="F11" t="s">
        <v>147</v>
      </c>
      <c r="G11" t="s">
        <v>116</v>
      </c>
      <c r="H11" t="s">
        <v>35</v>
      </c>
      <c r="I11">
        <v>242.61</v>
      </c>
      <c r="J11">
        <v>0.3</v>
      </c>
      <c r="K11">
        <v>315.39999999999998</v>
      </c>
      <c r="L11">
        <v>9462</v>
      </c>
      <c r="M11">
        <v>10</v>
      </c>
    </row>
    <row r="12" spans="1:13" x14ac:dyDescent="0.25">
      <c r="A12">
        <f t="shared" si="0"/>
        <v>11</v>
      </c>
      <c r="B12" t="s">
        <v>43</v>
      </c>
      <c r="C12" t="s">
        <v>75</v>
      </c>
      <c r="D12" t="s">
        <v>56</v>
      </c>
      <c r="E12">
        <v>3.29</v>
      </c>
      <c r="F12" t="s">
        <v>129</v>
      </c>
      <c r="G12" t="s">
        <v>361</v>
      </c>
      <c r="H12">
        <v>531000</v>
      </c>
      <c r="I12">
        <v>105.19</v>
      </c>
      <c r="J12">
        <v>0.3</v>
      </c>
      <c r="K12">
        <v>136.75</v>
      </c>
      <c r="L12">
        <v>449.90999999999997</v>
      </c>
      <c r="M12">
        <v>11</v>
      </c>
    </row>
    <row r="13" spans="1:13" x14ac:dyDescent="0.25">
      <c r="A13">
        <f t="shared" si="0"/>
        <v>11</v>
      </c>
      <c r="B13" t="s">
        <v>82</v>
      </c>
      <c r="C13" t="s">
        <v>75</v>
      </c>
      <c r="D13" t="s">
        <v>56</v>
      </c>
      <c r="E13">
        <v>72.03</v>
      </c>
      <c r="F13" t="s">
        <v>129</v>
      </c>
      <c r="G13" t="s">
        <v>361</v>
      </c>
      <c r="H13">
        <v>531000</v>
      </c>
      <c r="I13">
        <v>105.19</v>
      </c>
      <c r="J13">
        <v>0.3</v>
      </c>
      <c r="K13">
        <v>136.75</v>
      </c>
      <c r="L13">
        <v>9850.11</v>
      </c>
      <c r="M13">
        <v>11</v>
      </c>
    </row>
    <row r="14" spans="1:13" x14ac:dyDescent="0.25">
      <c r="A14">
        <f t="shared" si="0"/>
        <v>11</v>
      </c>
      <c r="B14" t="s">
        <v>39</v>
      </c>
      <c r="C14" t="s">
        <v>75</v>
      </c>
      <c r="D14" t="s">
        <v>56</v>
      </c>
      <c r="E14">
        <v>66.709999999999994</v>
      </c>
      <c r="F14" t="s">
        <v>129</v>
      </c>
      <c r="G14" t="s">
        <v>361</v>
      </c>
      <c r="H14">
        <v>531000</v>
      </c>
      <c r="I14">
        <v>105.19</v>
      </c>
      <c r="J14">
        <v>0.3</v>
      </c>
      <c r="K14">
        <v>136.75</v>
      </c>
      <c r="L14">
        <v>9122.6</v>
      </c>
      <c r="M14">
        <v>11</v>
      </c>
    </row>
    <row r="15" spans="1:13" x14ac:dyDescent="0.25">
      <c r="A15">
        <f t="shared" si="0"/>
        <v>12</v>
      </c>
      <c r="B15" t="s">
        <v>189</v>
      </c>
      <c r="C15" t="s">
        <v>1592</v>
      </c>
      <c r="D15" t="s">
        <v>56</v>
      </c>
      <c r="E15">
        <v>126.23</v>
      </c>
      <c r="F15" t="s">
        <v>130</v>
      </c>
      <c r="G15" t="s">
        <v>361</v>
      </c>
      <c r="H15">
        <v>531000</v>
      </c>
      <c r="I15">
        <v>105.19</v>
      </c>
      <c r="J15">
        <v>0.3</v>
      </c>
      <c r="K15">
        <v>136.75</v>
      </c>
      <c r="L15">
        <v>17261.96</v>
      </c>
      <c r="M15">
        <v>12</v>
      </c>
    </row>
    <row r="16" spans="1:13" x14ac:dyDescent="0.25">
      <c r="A16">
        <f t="shared" si="0"/>
        <v>13</v>
      </c>
      <c r="B16" t="s">
        <v>198</v>
      </c>
      <c r="C16" t="s">
        <v>246</v>
      </c>
      <c r="D16" t="s">
        <v>40</v>
      </c>
      <c r="E16">
        <v>2</v>
      </c>
      <c r="G16" t="s">
        <v>115</v>
      </c>
      <c r="H16" t="s">
        <v>35</v>
      </c>
      <c r="I16">
        <v>614.70000000000005</v>
      </c>
      <c r="J16">
        <v>0.3</v>
      </c>
      <c r="K16">
        <v>799.11</v>
      </c>
      <c r="L16">
        <v>1598.22</v>
      </c>
      <c r="M16">
        <v>13</v>
      </c>
    </row>
    <row r="17" spans="1:13" x14ac:dyDescent="0.25">
      <c r="A17">
        <f t="shared" si="0"/>
        <v>14</v>
      </c>
      <c r="B17" t="s">
        <v>27</v>
      </c>
      <c r="C17" t="s">
        <v>280</v>
      </c>
      <c r="D17" t="s">
        <v>59</v>
      </c>
      <c r="E17">
        <v>57.63</v>
      </c>
      <c r="F17" t="s">
        <v>128</v>
      </c>
      <c r="G17" t="s">
        <v>361</v>
      </c>
      <c r="H17">
        <v>570200</v>
      </c>
      <c r="I17" t="s">
        <v>35</v>
      </c>
      <c r="J17" t="s">
        <v>1797</v>
      </c>
      <c r="K17">
        <v>326.29000000000002</v>
      </c>
      <c r="L17">
        <v>18804.099999999999</v>
      </c>
      <c r="M17">
        <v>14</v>
      </c>
    </row>
    <row r="18" spans="1:13" x14ac:dyDescent="0.25">
      <c r="A18">
        <f t="shared" si="0"/>
        <v>15</v>
      </c>
      <c r="B18" t="s">
        <v>26</v>
      </c>
      <c r="C18" t="s">
        <v>281</v>
      </c>
      <c r="D18" t="s">
        <v>59</v>
      </c>
      <c r="E18">
        <v>1861.1</v>
      </c>
      <c r="F18" t="s">
        <v>126</v>
      </c>
      <c r="G18" t="s">
        <v>361</v>
      </c>
      <c r="H18">
        <v>570350</v>
      </c>
      <c r="I18" t="s">
        <v>35</v>
      </c>
      <c r="J18" t="s">
        <v>1797</v>
      </c>
      <c r="K18">
        <v>413.19</v>
      </c>
      <c r="L18">
        <v>768987.91</v>
      </c>
      <c r="M18">
        <v>15</v>
      </c>
    </row>
    <row r="19" spans="1:13" x14ac:dyDescent="0.25">
      <c r="A19">
        <f t="shared" si="0"/>
        <v>15</v>
      </c>
      <c r="B19" t="s">
        <v>37</v>
      </c>
      <c r="C19" t="s">
        <v>281</v>
      </c>
      <c r="D19" t="s">
        <v>59</v>
      </c>
      <c r="E19">
        <v>42.69</v>
      </c>
      <c r="F19" t="s">
        <v>126</v>
      </c>
      <c r="G19" t="s">
        <v>361</v>
      </c>
      <c r="H19">
        <v>570350</v>
      </c>
      <c r="I19" t="s">
        <v>35</v>
      </c>
      <c r="J19" t="s">
        <v>1797</v>
      </c>
      <c r="K19">
        <v>413.19</v>
      </c>
      <c r="L19">
        <v>17639.09</v>
      </c>
      <c r="M19">
        <v>15</v>
      </c>
    </row>
    <row r="20" spans="1:13" x14ac:dyDescent="0.25">
      <c r="A20">
        <f t="shared" si="0"/>
        <v>16</v>
      </c>
      <c r="B20" t="s">
        <v>3</v>
      </c>
      <c r="C20" t="s">
        <v>152</v>
      </c>
      <c r="D20" t="s">
        <v>40</v>
      </c>
      <c r="E20">
        <v>5</v>
      </c>
      <c r="F20" t="s">
        <v>124</v>
      </c>
      <c r="G20" t="s">
        <v>116</v>
      </c>
      <c r="H20" t="s">
        <v>35</v>
      </c>
      <c r="I20">
        <v>1226.9000000000001</v>
      </c>
      <c r="J20">
        <v>0.3</v>
      </c>
      <c r="K20">
        <v>1594.97</v>
      </c>
      <c r="L20">
        <v>7974.85</v>
      </c>
      <c r="M20">
        <v>16</v>
      </c>
    </row>
    <row r="21" spans="1:13" x14ac:dyDescent="0.25">
      <c r="A21">
        <f t="shared" si="0"/>
        <v>17</v>
      </c>
      <c r="B21" t="s">
        <v>28</v>
      </c>
      <c r="C21" t="s">
        <v>102</v>
      </c>
      <c r="K21">
        <v>0</v>
      </c>
      <c r="L21">
        <v>227857.11000000004</v>
      </c>
      <c r="M21">
        <v>17</v>
      </c>
    </row>
    <row r="22" spans="1:13" x14ac:dyDescent="0.25">
      <c r="A22">
        <f t="shared" si="0"/>
        <v>18</v>
      </c>
      <c r="B22" t="s">
        <v>200</v>
      </c>
      <c r="C22" t="s">
        <v>247</v>
      </c>
      <c r="D22" t="s">
        <v>40</v>
      </c>
      <c r="E22">
        <v>10</v>
      </c>
      <c r="G22" t="s">
        <v>115</v>
      </c>
      <c r="H22" t="s">
        <v>35</v>
      </c>
      <c r="I22">
        <v>1742.4</v>
      </c>
      <c r="J22">
        <v>0.3</v>
      </c>
      <c r="K22">
        <v>2265.12</v>
      </c>
      <c r="L22">
        <v>22651.200000000001</v>
      </c>
      <c r="M22">
        <v>18</v>
      </c>
    </row>
    <row r="23" spans="1:13" x14ac:dyDescent="0.25">
      <c r="A23">
        <f t="shared" si="0"/>
        <v>19</v>
      </c>
      <c r="B23" t="s">
        <v>202</v>
      </c>
      <c r="C23" t="s">
        <v>248</v>
      </c>
      <c r="D23" t="s">
        <v>40</v>
      </c>
      <c r="E23">
        <v>2</v>
      </c>
      <c r="G23" t="s">
        <v>115</v>
      </c>
      <c r="H23" t="s">
        <v>35</v>
      </c>
      <c r="I23">
        <v>1229.4000000000001</v>
      </c>
      <c r="J23">
        <v>0.3</v>
      </c>
      <c r="K23">
        <v>1598.22</v>
      </c>
      <c r="L23">
        <v>3196.44</v>
      </c>
      <c r="M23">
        <v>19</v>
      </c>
    </row>
    <row r="24" spans="1:13" x14ac:dyDescent="0.25">
      <c r="A24">
        <f t="shared" si="0"/>
        <v>20</v>
      </c>
      <c r="B24" t="s">
        <v>204</v>
      </c>
      <c r="C24" t="s">
        <v>249</v>
      </c>
      <c r="D24" t="s">
        <v>40</v>
      </c>
      <c r="E24">
        <v>1</v>
      </c>
      <c r="G24" t="s">
        <v>115</v>
      </c>
      <c r="H24" t="s">
        <v>35</v>
      </c>
      <c r="I24">
        <v>1229.4000000000001</v>
      </c>
      <c r="J24">
        <v>0.3</v>
      </c>
      <c r="K24">
        <v>1598.22</v>
      </c>
      <c r="L24">
        <v>1598.22</v>
      </c>
      <c r="M24">
        <v>20</v>
      </c>
    </row>
    <row r="25" spans="1:13" x14ac:dyDescent="0.25">
      <c r="A25">
        <f t="shared" si="0"/>
        <v>21</v>
      </c>
      <c r="B25" t="s">
        <v>150</v>
      </c>
      <c r="C25" t="s">
        <v>1900</v>
      </c>
      <c r="D25" t="s">
        <v>56</v>
      </c>
      <c r="E25">
        <v>14.2</v>
      </c>
      <c r="F25" t="s">
        <v>121</v>
      </c>
      <c r="G25" t="s">
        <v>116</v>
      </c>
      <c r="H25" t="s">
        <v>35</v>
      </c>
      <c r="I25">
        <v>17.170000000000002</v>
      </c>
      <c r="J25">
        <v>0.3</v>
      </c>
      <c r="K25">
        <v>22.330000000000002</v>
      </c>
      <c r="L25">
        <v>317.08999999999997</v>
      </c>
      <c r="M25">
        <v>21</v>
      </c>
    </row>
    <row r="26" spans="1:13" x14ac:dyDescent="0.25">
      <c r="A26">
        <f t="shared" si="0"/>
        <v>22</v>
      </c>
      <c r="B26" t="s">
        <v>206</v>
      </c>
      <c r="C26" t="s">
        <v>250</v>
      </c>
      <c r="D26" t="s">
        <v>40</v>
      </c>
      <c r="E26">
        <v>1</v>
      </c>
      <c r="G26" t="s">
        <v>115</v>
      </c>
      <c r="H26" t="s">
        <v>35</v>
      </c>
      <c r="I26">
        <v>1229.4000000000001</v>
      </c>
      <c r="J26">
        <v>0.3</v>
      </c>
      <c r="K26">
        <v>1598.22</v>
      </c>
      <c r="L26">
        <v>1598.22</v>
      </c>
      <c r="M26">
        <v>22</v>
      </c>
    </row>
    <row r="27" spans="1:13" x14ac:dyDescent="0.25">
      <c r="A27">
        <f t="shared" si="0"/>
        <v>23</v>
      </c>
      <c r="B27" t="s">
        <v>22</v>
      </c>
      <c r="C27" t="s">
        <v>58</v>
      </c>
      <c r="K27">
        <v>0</v>
      </c>
      <c r="L27">
        <v>366654.07</v>
      </c>
      <c r="M27">
        <v>23</v>
      </c>
    </row>
    <row r="28" spans="1:13" x14ac:dyDescent="0.25">
      <c r="A28">
        <f t="shared" si="0"/>
        <v>24</v>
      </c>
      <c r="B28" t="s">
        <v>25</v>
      </c>
      <c r="C28" t="s">
        <v>78</v>
      </c>
      <c r="D28" t="s">
        <v>56</v>
      </c>
      <c r="E28">
        <v>265.64</v>
      </c>
      <c r="F28" t="s">
        <v>121</v>
      </c>
      <c r="G28" t="s">
        <v>115</v>
      </c>
      <c r="H28">
        <v>401200</v>
      </c>
      <c r="I28">
        <v>0.94</v>
      </c>
      <c r="J28">
        <v>0.3</v>
      </c>
      <c r="K28">
        <v>1.23</v>
      </c>
      <c r="L28">
        <v>326.74</v>
      </c>
      <c r="M28">
        <v>24</v>
      </c>
    </row>
    <row r="29" spans="1:13" x14ac:dyDescent="0.25">
      <c r="A29">
        <f t="shared" si="0"/>
        <v>25</v>
      </c>
      <c r="B29" t="s">
        <v>208</v>
      </c>
      <c r="C29" t="s">
        <v>251</v>
      </c>
      <c r="D29" t="s">
        <v>40</v>
      </c>
      <c r="E29">
        <v>2</v>
      </c>
      <c r="G29" t="s">
        <v>115</v>
      </c>
      <c r="H29" t="s">
        <v>35</v>
      </c>
      <c r="I29">
        <v>614.70000000000005</v>
      </c>
      <c r="J29">
        <v>0.3</v>
      </c>
      <c r="K29">
        <v>799.11</v>
      </c>
      <c r="L29">
        <v>1598.22</v>
      </c>
      <c r="M29">
        <v>25</v>
      </c>
    </row>
    <row r="30" spans="1:13" x14ac:dyDescent="0.25">
      <c r="A30">
        <f t="shared" si="0"/>
        <v>26</v>
      </c>
      <c r="B30" t="s">
        <v>209</v>
      </c>
      <c r="C30" t="s">
        <v>252</v>
      </c>
      <c r="D30" t="s">
        <v>40</v>
      </c>
      <c r="E30">
        <v>2</v>
      </c>
      <c r="G30" t="s">
        <v>115</v>
      </c>
      <c r="H30" t="s">
        <v>35</v>
      </c>
      <c r="I30">
        <v>614.70000000000005</v>
      </c>
      <c r="J30">
        <v>0.3</v>
      </c>
      <c r="K30">
        <v>799.11</v>
      </c>
      <c r="L30">
        <v>1598.22</v>
      </c>
      <c r="M30">
        <v>26</v>
      </c>
    </row>
    <row r="31" spans="1:13" x14ac:dyDescent="0.25">
      <c r="A31">
        <f t="shared" si="0"/>
        <v>27</v>
      </c>
      <c r="B31" t="s">
        <v>211</v>
      </c>
      <c r="C31" t="s">
        <v>253</v>
      </c>
      <c r="D31" t="s">
        <v>40</v>
      </c>
      <c r="E31">
        <v>1</v>
      </c>
      <c r="G31" t="s">
        <v>115</v>
      </c>
      <c r="H31" t="s">
        <v>35</v>
      </c>
      <c r="I31">
        <v>614.70000000000005</v>
      </c>
      <c r="J31">
        <v>0.3</v>
      </c>
      <c r="K31">
        <v>799.11</v>
      </c>
      <c r="L31">
        <v>799.11</v>
      </c>
      <c r="M31">
        <v>27</v>
      </c>
    </row>
    <row r="32" spans="1:13" x14ac:dyDescent="0.25">
      <c r="A32">
        <f t="shared" si="0"/>
        <v>28</v>
      </c>
      <c r="B32" t="s">
        <v>178</v>
      </c>
      <c r="C32" t="s">
        <v>144</v>
      </c>
      <c r="D32" t="s">
        <v>40</v>
      </c>
      <c r="E32">
        <v>60</v>
      </c>
      <c r="F32" t="s">
        <v>147</v>
      </c>
      <c r="G32" t="s">
        <v>116</v>
      </c>
      <c r="H32" t="s">
        <v>35</v>
      </c>
      <c r="I32">
        <v>67.150000000000006</v>
      </c>
      <c r="J32">
        <v>0.3</v>
      </c>
      <c r="K32">
        <v>87.300000000000011</v>
      </c>
      <c r="L32">
        <v>5238</v>
      </c>
      <c r="M32">
        <v>28</v>
      </c>
    </row>
    <row r="33" spans="1:13" x14ac:dyDescent="0.25">
      <c r="A33">
        <f t="shared" si="0"/>
        <v>29</v>
      </c>
      <c r="B33" t="s">
        <v>1801</v>
      </c>
      <c r="C33" t="s">
        <v>1893</v>
      </c>
      <c r="D33" t="s">
        <v>57</v>
      </c>
      <c r="E33">
        <v>38.800000000000004</v>
      </c>
      <c r="F33" t="s">
        <v>35</v>
      </c>
      <c r="G33" t="s">
        <v>217</v>
      </c>
      <c r="H33">
        <v>74072</v>
      </c>
      <c r="I33">
        <v>155.22</v>
      </c>
      <c r="J33">
        <v>0.3</v>
      </c>
      <c r="K33">
        <v>201.79</v>
      </c>
      <c r="L33">
        <v>7829.46</v>
      </c>
      <c r="M33">
        <v>29</v>
      </c>
    </row>
    <row r="34" spans="1:13" x14ac:dyDescent="0.25">
      <c r="A34">
        <f t="shared" si="0"/>
        <v>30</v>
      </c>
      <c r="B34" t="s">
        <v>167</v>
      </c>
      <c r="C34" t="s">
        <v>1770</v>
      </c>
      <c r="L34">
        <v>237022.84000000003</v>
      </c>
      <c r="M34">
        <v>30</v>
      </c>
    </row>
    <row r="35" spans="1:13" x14ac:dyDescent="0.25">
      <c r="A35">
        <f t="shared" si="0"/>
        <v>31</v>
      </c>
      <c r="B35" t="s">
        <v>166</v>
      </c>
      <c r="C35" t="s">
        <v>1745</v>
      </c>
      <c r="L35">
        <v>202591.78</v>
      </c>
      <c r="M35">
        <v>31</v>
      </c>
    </row>
    <row r="36" spans="1:13" x14ac:dyDescent="0.25">
      <c r="A36">
        <f t="shared" si="0"/>
        <v>32</v>
      </c>
      <c r="B36" t="s">
        <v>164</v>
      </c>
      <c r="C36" t="s">
        <v>1688</v>
      </c>
      <c r="L36">
        <v>318480.33</v>
      </c>
      <c r="M36">
        <v>32</v>
      </c>
    </row>
    <row r="37" spans="1:13" x14ac:dyDescent="0.25">
      <c r="A37">
        <f t="shared" si="0"/>
        <v>33</v>
      </c>
      <c r="B37" t="s">
        <v>31</v>
      </c>
      <c r="C37" t="s">
        <v>1661</v>
      </c>
      <c r="L37">
        <v>282170.3</v>
      </c>
      <c r="M37">
        <v>33</v>
      </c>
    </row>
    <row r="38" spans="1:13" x14ac:dyDescent="0.25">
      <c r="A38">
        <f t="shared" si="0"/>
        <v>34</v>
      </c>
      <c r="B38" t="s">
        <v>165</v>
      </c>
      <c r="C38" t="s">
        <v>1717</v>
      </c>
      <c r="L38">
        <v>186792.18000000008</v>
      </c>
      <c r="M38">
        <v>34</v>
      </c>
    </row>
    <row r="39" spans="1:13" x14ac:dyDescent="0.25">
      <c r="A39">
        <f t="shared" si="0"/>
        <v>35</v>
      </c>
      <c r="B39" t="s">
        <v>30</v>
      </c>
      <c r="C39" t="s">
        <v>1795</v>
      </c>
      <c r="L39">
        <v>244581.09</v>
      </c>
      <c r="M39">
        <v>35</v>
      </c>
    </row>
    <row r="40" spans="1:13" x14ac:dyDescent="0.25">
      <c r="A40">
        <f t="shared" si="0"/>
        <v>36</v>
      </c>
      <c r="B40" t="s">
        <v>12</v>
      </c>
      <c r="C40" t="s">
        <v>77</v>
      </c>
      <c r="D40" t="s">
        <v>55</v>
      </c>
      <c r="E40">
        <v>210.8</v>
      </c>
      <c r="F40" t="s">
        <v>120</v>
      </c>
      <c r="G40" t="s">
        <v>115</v>
      </c>
      <c r="H40">
        <v>400000</v>
      </c>
      <c r="I40">
        <v>0.69</v>
      </c>
      <c r="J40">
        <v>0.3</v>
      </c>
      <c r="K40">
        <v>0.9</v>
      </c>
      <c r="L40">
        <v>189.72</v>
      </c>
      <c r="M40">
        <v>36</v>
      </c>
    </row>
    <row r="41" spans="1:13" x14ac:dyDescent="0.25">
      <c r="A41">
        <f t="shared" si="0"/>
        <v>37</v>
      </c>
      <c r="B41" t="s">
        <v>213</v>
      </c>
      <c r="C41" t="s">
        <v>254</v>
      </c>
      <c r="D41" t="s">
        <v>40</v>
      </c>
      <c r="E41">
        <v>1</v>
      </c>
      <c r="G41" t="s">
        <v>115</v>
      </c>
      <c r="H41" t="s">
        <v>35</v>
      </c>
      <c r="I41">
        <v>1598.2200000000003</v>
      </c>
      <c r="J41">
        <v>0.3</v>
      </c>
      <c r="K41">
        <v>2077.69</v>
      </c>
      <c r="L41">
        <v>2077.69</v>
      </c>
      <c r="M41">
        <v>37</v>
      </c>
    </row>
    <row r="42" spans="1:13" x14ac:dyDescent="0.25">
      <c r="A42">
        <f t="shared" si="0"/>
        <v>38</v>
      </c>
      <c r="B42">
        <v>1</v>
      </c>
      <c r="C42" t="s">
        <v>70</v>
      </c>
      <c r="L42">
        <v>27502.49</v>
      </c>
      <c r="M42">
        <v>38</v>
      </c>
    </row>
    <row r="43" spans="1:13" x14ac:dyDescent="0.25">
      <c r="A43">
        <f t="shared" si="0"/>
        <v>39</v>
      </c>
      <c r="B43" t="s">
        <v>273</v>
      </c>
      <c r="C43" t="s">
        <v>272</v>
      </c>
      <c r="D43" t="s">
        <v>199</v>
      </c>
      <c r="E43">
        <v>6</v>
      </c>
      <c r="G43" t="s">
        <v>217</v>
      </c>
      <c r="H43">
        <v>93567</v>
      </c>
      <c r="I43">
        <v>16928.29</v>
      </c>
      <c r="J43">
        <v>0.3</v>
      </c>
      <c r="K43">
        <v>22006.78</v>
      </c>
      <c r="L43">
        <v>132040.68</v>
      </c>
      <c r="M43">
        <v>39</v>
      </c>
    </row>
    <row r="44" spans="1:13" x14ac:dyDescent="0.25">
      <c r="A44">
        <f t="shared" si="0"/>
        <v>40</v>
      </c>
      <c r="B44" t="s">
        <v>214</v>
      </c>
      <c r="C44" t="s">
        <v>255</v>
      </c>
      <c r="D44" t="s">
        <v>40</v>
      </c>
      <c r="E44">
        <v>1</v>
      </c>
      <c r="G44" t="s">
        <v>115</v>
      </c>
      <c r="H44" t="s">
        <v>35</v>
      </c>
      <c r="I44">
        <v>1229.4000000000001</v>
      </c>
      <c r="J44">
        <v>0.3</v>
      </c>
      <c r="K44">
        <v>1598.22</v>
      </c>
      <c r="L44">
        <v>1598.22</v>
      </c>
      <c r="M44">
        <v>40</v>
      </c>
    </row>
    <row r="45" spans="1:13" x14ac:dyDescent="0.25">
      <c r="A45">
        <f t="shared" si="0"/>
        <v>41</v>
      </c>
      <c r="B45" t="s">
        <v>13</v>
      </c>
      <c r="C45" t="s">
        <v>194</v>
      </c>
      <c r="D45" t="s">
        <v>56</v>
      </c>
      <c r="E45">
        <v>265.64</v>
      </c>
      <c r="F45" t="s">
        <v>123</v>
      </c>
      <c r="G45" t="s">
        <v>116</v>
      </c>
      <c r="H45" t="s">
        <v>35</v>
      </c>
      <c r="I45">
        <v>21.36</v>
      </c>
      <c r="J45">
        <v>0.3</v>
      </c>
      <c r="K45">
        <v>27.770000000000003</v>
      </c>
      <c r="L45">
        <v>7376.83</v>
      </c>
      <c r="M45">
        <v>41</v>
      </c>
    </row>
    <row r="46" spans="1:13" x14ac:dyDescent="0.25">
      <c r="A46">
        <f t="shared" si="0"/>
        <v>42</v>
      </c>
      <c r="B46" t="s">
        <v>11</v>
      </c>
      <c r="C46" t="s">
        <v>71</v>
      </c>
      <c r="D46" t="s">
        <v>56</v>
      </c>
      <c r="E46">
        <v>51.92</v>
      </c>
      <c r="F46" t="s">
        <v>123</v>
      </c>
      <c r="G46" t="s">
        <v>115</v>
      </c>
      <c r="H46">
        <v>600600</v>
      </c>
      <c r="I46">
        <v>11.32</v>
      </c>
      <c r="J46">
        <v>0.3</v>
      </c>
      <c r="K46">
        <v>14.72</v>
      </c>
      <c r="L46">
        <v>764.27</v>
      </c>
      <c r="M46">
        <v>42</v>
      </c>
    </row>
    <row r="47" spans="1:13" x14ac:dyDescent="0.25">
      <c r="A47">
        <f t="shared" si="0"/>
        <v>43</v>
      </c>
      <c r="B47" t="s">
        <v>231</v>
      </c>
      <c r="C47" t="s">
        <v>256</v>
      </c>
      <c r="D47" t="s">
        <v>40</v>
      </c>
      <c r="E47">
        <v>2</v>
      </c>
      <c r="G47" t="s">
        <v>115</v>
      </c>
      <c r="H47" t="s">
        <v>35</v>
      </c>
      <c r="I47">
        <v>2458.8000000000002</v>
      </c>
      <c r="J47">
        <v>0.3</v>
      </c>
      <c r="K47">
        <v>3196.44</v>
      </c>
      <c r="L47">
        <v>6392.88</v>
      </c>
      <c r="M47">
        <v>43</v>
      </c>
    </row>
    <row r="48" spans="1:13" x14ac:dyDescent="0.25">
      <c r="A48">
        <f t="shared" si="0"/>
        <v>44</v>
      </c>
      <c r="B48" t="s">
        <v>157</v>
      </c>
      <c r="C48" t="s">
        <v>105</v>
      </c>
      <c r="D48" t="s">
        <v>40</v>
      </c>
      <c r="E48">
        <v>145</v>
      </c>
      <c r="F48" t="s">
        <v>135</v>
      </c>
      <c r="G48" t="s">
        <v>115</v>
      </c>
      <c r="H48">
        <v>873000</v>
      </c>
      <c r="I48">
        <v>33.68</v>
      </c>
      <c r="J48">
        <v>0.3</v>
      </c>
      <c r="K48">
        <v>43.79</v>
      </c>
      <c r="L48">
        <v>6349.55</v>
      </c>
      <c r="M48">
        <v>44</v>
      </c>
    </row>
    <row r="49" spans="1:13" x14ac:dyDescent="0.25">
      <c r="A49">
        <f t="shared" si="0"/>
        <v>45</v>
      </c>
      <c r="B49" t="s">
        <v>48</v>
      </c>
      <c r="C49" t="s">
        <v>66</v>
      </c>
      <c r="D49" t="s">
        <v>55</v>
      </c>
      <c r="E49">
        <v>76.5</v>
      </c>
      <c r="F49" t="s">
        <v>136</v>
      </c>
      <c r="G49" t="s">
        <v>115</v>
      </c>
      <c r="H49">
        <v>820000</v>
      </c>
      <c r="I49">
        <v>331.93</v>
      </c>
      <c r="J49">
        <v>0.3</v>
      </c>
      <c r="K49">
        <v>431.51</v>
      </c>
      <c r="L49">
        <v>33010.520000000004</v>
      </c>
      <c r="M49">
        <v>45</v>
      </c>
    </row>
    <row r="50" spans="1:13" x14ac:dyDescent="0.25">
      <c r="A50">
        <f t="shared" si="0"/>
        <v>45</v>
      </c>
      <c r="B50" t="s">
        <v>175</v>
      </c>
      <c r="C50" t="s">
        <v>66</v>
      </c>
      <c r="D50" t="s">
        <v>55</v>
      </c>
      <c r="E50">
        <v>30</v>
      </c>
      <c r="F50" t="s">
        <v>147</v>
      </c>
      <c r="G50" t="s">
        <v>115</v>
      </c>
      <c r="H50">
        <v>820000</v>
      </c>
      <c r="I50">
        <v>331.93</v>
      </c>
      <c r="J50">
        <v>0.3</v>
      </c>
      <c r="K50">
        <v>431.51</v>
      </c>
      <c r="L50">
        <v>12945.3</v>
      </c>
      <c r="M50">
        <v>45</v>
      </c>
    </row>
    <row r="51" spans="1:13" x14ac:dyDescent="0.25">
      <c r="A51">
        <f t="shared" si="0"/>
        <v>46</v>
      </c>
      <c r="B51" t="s">
        <v>2</v>
      </c>
      <c r="C51" t="s">
        <v>1612</v>
      </c>
      <c r="D51" t="s">
        <v>57</v>
      </c>
      <c r="E51">
        <v>59</v>
      </c>
      <c r="F51" t="s">
        <v>122</v>
      </c>
      <c r="G51" t="s">
        <v>361</v>
      </c>
      <c r="H51">
        <v>610400</v>
      </c>
      <c r="I51">
        <v>124.33</v>
      </c>
      <c r="J51">
        <v>0.3</v>
      </c>
      <c r="K51">
        <v>161.63</v>
      </c>
      <c r="L51">
        <v>9536.17</v>
      </c>
      <c r="M51">
        <v>46</v>
      </c>
    </row>
    <row r="52" spans="1:13" x14ac:dyDescent="0.25">
      <c r="A52">
        <f t="shared" si="0"/>
        <v>47</v>
      </c>
      <c r="B52" t="s">
        <v>1650</v>
      </c>
      <c r="C52" t="s">
        <v>375</v>
      </c>
      <c r="D52" t="s">
        <v>57</v>
      </c>
      <c r="E52">
        <v>242</v>
      </c>
      <c r="F52" t="s">
        <v>35</v>
      </c>
      <c r="G52" t="s">
        <v>137</v>
      </c>
      <c r="H52" t="s">
        <v>35</v>
      </c>
      <c r="I52">
        <v>10.47</v>
      </c>
      <c r="J52">
        <v>0.2</v>
      </c>
      <c r="K52">
        <v>12.57</v>
      </c>
      <c r="L52">
        <v>3041.94</v>
      </c>
      <c r="M52">
        <v>47</v>
      </c>
    </row>
    <row r="53" spans="1:13" x14ac:dyDescent="0.25">
      <c r="A53">
        <f t="shared" si="0"/>
        <v>47</v>
      </c>
      <c r="B53" t="s">
        <v>1678</v>
      </c>
      <c r="C53" t="s">
        <v>375</v>
      </c>
      <c r="D53" t="s">
        <v>57</v>
      </c>
      <c r="E53">
        <v>423</v>
      </c>
      <c r="F53" t="s">
        <v>35</v>
      </c>
      <c r="G53" t="s">
        <v>137</v>
      </c>
      <c r="H53" t="s">
        <v>35</v>
      </c>
      <c r="I53">
        <v>10.47</v>
      </c>
      <c r="J53">
        <v>0.2</v>
      </c>
      <c r="K53">
        <v>12.57</v>
      </c>
      <c r="L53">
        <v>5317.11</v>
      </c>
      <c r="M53">
        <v>47</v>
      </c>
    </row>
    <row r="54" spans="1:13" x14ac:dyDescent="0.25">
      <c r="A54">
        <f t="shared" si="0"/>
        <v>47</v>
      </c>
      <c r="B54" t="s">
        <v>1705</v>
      </c>
      <c r="C54" t="s">
        <v>375</v>
      </c>
      <c r="D54" t="s">
        <v>57</v>
      </c>
      <c r="E54">
        <v>547</v>
      </c>
      <c r="F54" t="s">
        <v>35</v>
      </c>
      <c r="G54" t="s">
        <v>137</v>
      </c>
      <c r="H54" t="s">
        <v>35</v>
      </c>
      <c r="I54">
        <v>10.47</v>
      </c>
      <c r="J54">
        <v>0.2</v>
      </c>
      <c r="K54">
        <v>12.57</v>
      </c>
      <c r="L54">
        <v>6875.79</v>
      </c>
      <c r="M54">
        <v>47</v>
      </c>
    </row>
    <row r="55" spans="1:13" x14ac:dyDescent="0.25">
      <c r="A55">
        <f t="shared" si="0"/>
        <v>47</v>
      </c>
      <c r="B55" t="s">
        <v>1734</v>
      </c>
      <c r="C55" t="s">
        <v>375</v>
      </c>
      <c r="D55" t="s">
        <v>57</v>
      </c>
      <c r="E55">
        <v>239</v>
      </c>
      <c r="F55" t="s">
        <v>35</v>
      </c>
      <c r="G55" t="s">
        <v>137</v>
      </c>
      <c r="H55" t="s">
        <v>35</v>
      </c>
      <c r="I55">
        <v>10.47</v>
      </c>
      <c r="J55">
        <v>0.2</v>
      </c>
      <c r="K55">
        <v>12.57</v>
      </c>
      <c r="L55">
        <v>3004.23</v>
      </c>
      <c r="M55">
        <v>47</v>
      </c>
    </row>
    <row r="56" spans="1:13" x14ac:dyDescent="0.25">
      <c r="A56">
        <f t="shared" si="0"/>
        <v>47</v>
      </c>
      <c r="B56" t="s">
        <v>1760</v>
      </c>
      <c r="C56" t="s">
        <v>375</v>
      </c>
      <c r="D56" t="s">
        <v>57</v>
      </c>
      <c r="E56">
        <v>321</v>
      </c>
      <c r="F56" t="s">
        <v>35</v>
      </c>
      <c r="G56" t="s">
        <v>137</v>
      </c>
      <c r="H56" t="s">
        <v>35</v>
      </c>
      <c r="I56">
        <v>10.47</v>
      </c>
      <c r="J56">
        <v>0.2</v>
      </c>
      <c r="K56">
        <v>12.57</v>
      </c>
      <c r="L56">
        <v>4034.97</v>
      </c>
      <c r="M56">
        <v>47</v>
      </c>
    </row>
    <row r="57" spans="1:13" x14ac:dyDescent="0.25">
      <c r="A57">
        <f t="shared" si="0"/>
        <v>47</v>
      </c>
      <c r="B57" t="s">
        <v>1785</v>
      </c>
      <c r="C57" t="s">
        <v>375</v>
      </c>
      <c r="D57" t="s">
        <v>57</v>
      </c>
      <c r="E57">
        <v>347</v>
      </c>
      <c r="F57" t="s">
        <v>35</v>
      </c>
      <c r="G57" t="s">
        <v>137</v>
      </c>
      <c r="H57" t="s">
        <v>35</v>
      </c>
      <c r="I57">
        <v>10.47</v>
      </c>
      <c r="J57">
        <v>0.2</v>
      </c>
      <c r="K57">
        <v>12.57</v>
      </c>
      <c r="L57">
        <v>4361.79</v>
      </c>
      <c r="M57">
        <v>47</v>
      </c>
    </row>
    <row r="58" spans="1:13" x14ac:dyDescent="0.25">
      <c r="A58">
        <f t="shared" si="0"/>
        <v>48</v>
      </c>
      <c r="B58" t="s">
        <v>1651</v>
      </c>
      <c r="C58" t="s">
        <v>1628</v>
      </c>
      <c r="D58" t="s">
        <v>57</v>
      </c>
      <c r="E58">
        <v>358</v>
      </c>
      <c r="F58" t="s">
        <v>35</v>
      </c>
      <c r="G58" t="s">
        <v>137</v>
      </c>
      <c r="H58" t="s">
        <v>35</v>
      </c>
      <c r="I58">
        <v>11.69</v>
      </c>
      <c r="J58">
        <v>0.2</v>
      </c>
      <c r="K58">
        <v>14.03</v>
      </c>
      <c r="L58">
        <v>5022.74</v>
      </c>
      <c r="M58">
        <v>48</v>
      </c>
    </row>
    <row r="59" spans="1:13" x14ac:dyDescent="0.25">
      <c r="A59">
        <f t="shared" si="0"/>
        <v>48</v>
      </c>
      <c r="B59" t="s">
        <v>1679</v>
      </c>
      <c r="C59" t="s">
        <v>1628</v>
      </c>
      <c r="D59" t="s">
        <v>57</v>
      </c>
      <c r="E59">
        <v>336</v>
      </c>
      <c r="F59" t="s">
        <v>35</v>
      </c>
      <c r="G59" t="s">
        <v>137</v>
      </c>
      <c r="H59" t="s">
        <v>35</v>
      </c>
      <c r="I59">
        <v>11.69</v>
      </c>
      <c r="J59">
        <v>0.2</v>
      </c>
      <c r="K59">
        <v>14.03</v>
      </c>
      <c r="L59">
        <v>4714.08</v>
      </c>
      <c r="M59">
        <v>48</v>
      </c>
    </row>
    <row r="60" spans="1:13" x14ac:dyDescent="0.25">
      <c r="A60">
        <f t="shared" si="0"/>
        <v>48</v>
      </c>
      <c r="B60" t="s">
        <v>1706</v>
      </c>
      <c r="C60" t="s">
        <v>1628</v>
      </c>
      <c r="D60" t="s">
        <v>57</v>
      </c>
      <c r="E60">
        <v>493</v>
      </c>
      <c r="F60" t="s">
        <v>35</v>
      </c>
      <c r="G60" t="s">
        <v>137</v>
      </c>
      <c r="H60" t="s">
        <v>35</v>
      </c>
      <c r="I60">
        <v>11.69</v>
      </c>
      <c r="J60">
        <v>0.2</v>
      </c>
      <c r="K60">
        <v>14.03</v>
      </c>
      <c r="L60">
        <v>6916.79</v>
      </c>
      <c r="M60">
        <v>48</v>
      </c>
    </row>
    <row r="61" spans="1:13" x14ac:dyDescent="0.25">
      <c r="A61">
        <f t="shared" si="0"/>
        <v>48</v>
      </c>
      <c r="B61" t="s">
        <v>1735</v>
      </c>
      <c r="C61" t="s">
        <v>1628</v>
      </c>
      <c r="D61" t="s">
        <v>57</v>
      </c>
      <c r="E61">
        <v>240</v>
      </c>
      <c r="F61" t="s">
        <v>35</v>
      </c>
      <c r="G61" t="s">
        <v>137</v>
      </c>
      <c r="H61" t="s">
        <v>35</v>
      </c>
      <c r="I61">
        <v>11.69</v>
      </c>
      <c r="J61">
        <v>0.2</v>
      </c>
      <c r="K61">
        <v>14.03</v>
      </c>
      <c r="L61">
        <v>3367.2</v>
      </c>
      <c r="M61">
        <v>48</v>
      </c>
    </row>
    <row r="62" spans="1:13" x14ac:dyDescent="0.25">
      <c r="A62">
        <f t="shared" si="0"/>
        <v>48</v>
      </c>
      <c r="B62" t="s">
        <v>1761</v>
      </c>
      <c r="C62" t="s">
        <v>1628</v>
      </c>
      <c r="D62" t="s">
        <v>57</v>
      </c>
      <c r="E62">
        <v>190</v>
      </c>
      <c r="F62" t="s">
        <v>35</v>
      </c>
      <c r="G62" t="s">
        <v>137</v>
      </c>
      <c r="H62" t="s">
        <v>35</v>
      </c>
      <c r="I62">
        <v>11.69</v>
      </c>
      <c r="J62">
        <v>0.2</v>
      </c>
      <c r="K62">
        <v>14.03</v>
      </c>
      <c r="L62">
        <v>2665.7</v>
      </c>
      <c r="M62">
        <v>48</v>
      </c>
    </row>
    <row r="63" spans="1:13" x14ac:dyDescent="0.25">
      <c r="A63">
        <f t="shared" si="0"/>
        <v>48</v>
      </c>
      <c r="B63" t="s">
        <v>1786</v>
      </c>
      <c r="C63" t="s">
        <v>1628</v>
      </c>
      <c r="D63" t="s">
        <v>57</v>
      </c>
      <c r="E63">
        <v>264</v>
      </c>
      <c r="F63" t="s">
        <v>35</v>
      </c>
      <c r="G63" t="s">
        <v>137</v>
      </c>
      <c r="H63" t="s">
        <v>35</v>
      </c>
      <c r="I63">
        <v>11.69</v>
      </c>
      <c r="J63">
        <v>0.2</v>
      </c>
      <c r="K63">
        <v>14.03</v>
      </c>
      <c r="L63">
        <v>3703.92</v>
      </c>
      <c r="M63">
        <v>48</v>
      </c>
    </row>
    <row r="64" spans="1:13" x14ac:dyDescent="0.25">
      <c r="A64">
        <f t="shared" si="0"/>
        <v>49</v>
      </c>
      <c r="B64" t="s">
        <v>1649</v>
      </c>
      <c r="C64" t="s">
        <v>1627</v>
      </c>
      <c r="D64" t="s">
        <v>57</v>
      </c>
      <c r="E64">
        <v>149</v>
      </c>
      <c r="F64" t="s">
        <v>35</v>
      </c>
      <c r="G64" t="s">
        <v>137</v>
      </c>
      <c r="H64" t="s">
        <v>35</v>
      </c>
      <c r="I64">
        <v>17.57</v>
      </c>
      <c r="J64">
        <v>0.2</v>
      </c>
      <c r="K64">
        <v>21.09</v>
      </c>
      <c r="L64">
        <v>3142.41</v>
      </c>
      <c r="M64">
        <v>49</v>
      </c>
    </row>
    <row r="65" spans="1:13" x14ac:dyDescent="0.25">
      <c r="A65">
        <f t="shared" si="0"/>
        <v>49</v>
      </c>
      <c r="B65" t="s">
        <v>1677</v>
      </c>
      <c r="C65" t="s">
        <v>1627</v>
      </c>
      <c r="D65" t="s">
        <v>57</v>
      </c>
      <c r="E65">
        <v>352</v>
      </c>
      <c r="F65" t="s">
        <v>35</v>
      </c>
      <c r="G65" t="s">
        <v>137</v>
      </c>
      <c r="H65" t="s">
        <v>35</v>
      </c>
      <c r="I65">
        <v>17.57</v>
      </c>
      <c r="J65">
        <v>0.2</v>
      </c>
      <c r="K65">
        <v>21.09</v>
      </c>
      <c r="L65">
        <v>7423.68</v>
      </c>
      <c r="M65">
        <v>49</v>
      </c>
    </row>
    <row r="66" spans="1:13" x14ac:dyDescent="0.25">
      <c r="A66">
        <f t="shared" si="0"/>
        <v>49</v>
      </c>
      <c r="B66" t="s">
        <v>1704</v>
      </c>
      <c r="C66" t="s">
        <v>1627</v>
      </c>
      <c r="D66" t="s">
        <v>57</v>
      </c>
      <c r="E66">
        <v>519</v>
      </c>
      <c r="F66" t="s">
        <v>35</v>
      </c>
      <c r="G66" t="s">
        <v>137</v>
      </c>
      <c r="H66" t="s">
        <v>35</v>
      </c>
      <c r="I66">
        <v>17.57</v>
      </c>
      <c r="J66">
        <v>0.2</v>
      </c>
      <c r="K66">
        <v>21.09</v>
      </c>
      <c r="L66">
        <v>10945.71</v>
      </c>
      <c r="M66">
        <v>49</v>
      </c>
    </row>
    <row r="67" spans="1:13" x14ac:dyDescent="0.25">
      <c r="A67">
        <f t="shared" ref="A67:A130" si="1">IF(C67=C66,A66,A66+1)</f>
        <v>49</v>
      </c>
      <c r="B67" t="s">
        <v>1733</v>
      </c>
      <c r="C67" t="s">
        <v>1627</v>
      </c>
      <c r="D67" t="s">
        <v>57</v>
      </c>
      <c r="E67">
        <v>225</v>
      </c>
      <c r="F67" t="s">
        <v>35</v>
      </c>
      <c r="G67" t="s">
        <v>137</v>
      </c>
      <c r="H67" t="s">
        <v>35</v>
      </c>
      <c r="I67">
        <v>17.57</v>
      </c>
      <c r="J67">
        <v>0.2</v>
      </c>
      <c r="K67">
        <v>21.09</v>
      </c>
      <c r="L67">
        <v>4745.25</v>
      </c>
      <c r="M67">
        <v>49</v>
      </c>
    </row>
    <row r="68" spans="1:13" x14ac:dyDescent="0.25">
      <c r="A68">
        <f t="shared" si="1"/>
        <v>49</v>
      </c>
      <c r="B68" t="s">
        <v>1759</v>
      </c>
      <c r="C68" t="s">
        <v>1627</v>
      </c>
      <c r="D68" t="s">
        <v>57</v>
      </c>
      <c r="E68">
        <v>294</v>
      </c>
      <c r="F68" t="s">
        <v>35</v>
      </c>
      <c r="G68" t="s">
        <v>137</v>
      </c>
      <c r="H68" t="s">
        <v>35</v>
      </c>
      <c r="I68">
        <v>17.57</v>
      </c>
      <c r="J68">
        <v>0.2</v>
      </c>
      <c r="K68">
        <v>21.09</v>
      </c>
      <c r="L68">
        <v>6200.46</v>
      </c>
      <c r="M68">
        <v>49</v>
      </c>
    </row>
    <row r="69" spans="1:13" x14ac:dyDescent="0.25">
      <c r="A69">
        <f t="shared" si="1"/>
        <v>49</v>
      </c>
      <c r="B69" t="s">
        <v>1784</v>
      </c>
      <c r="C69" t="s">
        <v>1627</v>
      </c>
      <c r="D69" t="s">
        <v>57</v>
      </c>
      <c r="E69">
        <v>319</v>
      </c>
      <c r="F69" t="s">
        <v>35</v>
      </c>
      <c r="G69" t="s">
        <v>137</v>
      </c>
      <c r="H69" t="s">
        <v>35</v>
      </c>
      <c r="I69">
        <v>17.57</v>
      </c>
      <c r="J69">
        <v>0.2</v>
      </c>
      <c r="K69">
        <v>21.09</v>
      </c>
      <c r="L69">
        <v>6727.71</v>
      </c>
      <c r="M69">
        <v>49</v>
      </c>
    </row>
    <row r="70" spans="1:13" x14ac:dyDescent="0.25">
      <c r="A70">
        <f t="shared" si="1"/>
        <v>50</v>
      </c>
      <c r="B70" t="s">
        <v>1857</v>
      </c>
      <c r="C70" t="s">
        <v>1892</v>
      </c>
      <c r="D70" t="s">
        <v>55</v>
      </c>
      <c r="E70">
        <v>123.43</v>
      </c>
      <c r="F70" t="s">
        <v>35</v>
      </c>
      <c r="G70" t="s">
        <v>116</v>
      </c>
      <c r="H70" t="s">
        <v>35</v>
      </c>
      <c r="I70">
        <v>145.74</v>
      </c>
      <c r="J70">
        <v>0.3</v>
      </c>
      <c r="K70">
        <v>189.47</v>
      </c>
      <c r="L70">
        <v>23386.289999999997</v>
      </c>
      <c r="M70">
        <v>50</v>
      </c>
    </row>
    <row r="71" spans="1:13" x14ac:dyDescent="0.25">
      <c r="A71">
        <f t="shared" si="1"/>
        <v>51</v>
      </c>
      <c r="B71" t="s">
        <v>1836</v>
      </c>
      <c r="C71" t="s">
        <v>182</v>
      </c>
      <c r="D71" t="s">
        <v>55</v>
      </c>
      <c r="E71">
        <v>563.84</v>
      </c>
      <c r="F71" t="s">
        <v>95</v>
      </c>
      <c r="G71" t="s">
        <v>361</v>
      </c>
      <c r="H71">
        <v>534906</v>
      </c>
      <c r="I71">
        <v>49.13</v>
      </c>
      <c r="J71">
        <v>0.3</v>
      </c>
      <c r="K71">
        <v>63.869000000000007</v>
      </c>
      <c r="L71">
        <v>36011.9</v>
      </c>
      <c r="M71">
        <v>51</v>
      </c>
    </row>
    <row r="72" spans="1:13" x14ac:dyDescent="0.25">
      <c r="A72">
        <f t="shared" si="1"/>
        <v>52</v>
      </c>
      <c r="B72" t="s">
        <v>184</v>
      </c>
      <c r="C72" t="s">
        <v>185</v>
      </c>
      <c r="D72" t="s">
        <v>55</v>
      </c>
      <c r="E72">
        <v>58.91</v>
      </c>
      <c r="F72" t="s">
        <v>95</v>
      </c>
      <c r="G72" t="s">
        <v>361</v>
      </c>
      <c r="H72">
        <v>534908</v>
      </c>
      <c r="I72">
        <v>49.34</v>
      </c>
      <c r="J72">
        <v>0.3</v>
      </c>
      <c r="K72">
        <v>64.150000000000006</v>
      </c>
      <c r="L72">
        <v>3779.0800000000004</v>
      </c>
      <c r="M72">
        <v>52</v>
      </c>
    </row>
    <row r="73" spans="1:13" x14ac:dyDescent="0.25">
      <c r="A73">
        <f t="shared" si="1"/>
        <v>53</v>
      </c>
      <c r="B73" t="s">
        <v>1837</v>
      </c>
      <c r="C73" t="s">
        <v>183</v>
      </c>
      <c r="D73" t="s">
        <v>55</v>
      </c>
      <c r="E73">
        <v>193.56</v>
      </c>
      <c r="F73" t="s">
        <v>95</v>
      </c>
      <c r="G73" t="s">
        <v>361</v>
      </c>
      <c r="H73">
        <v>534906</v>
      </c>
      <c r="I73">
        <v>49.13</v>
      </c>
      <c r="J73">
        <v>0.3</v>
      </c>
      <c r="K73">
        <v>63.87</v>
      </c>
      <c r="L73">
        <v>12362.68</v>
      </c>
      <c r="M73">
        <v>53</v>
      </c>
    </row>
    <row r="74" spans="1:13" x14ac:dyDescent="0.25">
      <c r="A74">
        <f t="shared" si="1"/>
        <v>54</v>
      </c>
      <c r="B74" t="s">
        <v>186</v>
      </c>
      <c r="C74" t="s">
        <v>187</v>
      </c>
      <c r="D74" t="s">
        <v>55</v>
      </c>
      <c r="E74">
        <v>25.246499999999997</v>
      </c>
      <c r="F74" t="s">
        <v>95</v>
      </c>
      <c r="G74" t="s">
        <v>361</v>
      </c>
      <c r="H74">
        <v>534908</v>
      </c>
      <c r="I74">
        <v>49.34</v>
      </c>
      <c r="J74">
        <v>0.3</v>
      </c>
      <c r="K74">
        <v>64.150000000000006</v>
      </c>
      <c r="L74">
        <v>1619.57</v>
      </c>
      <c r="M74">
        <v>54</v>
      </c>
    </row>
    <row r="75" spans="1:13" x14ac:dyDescent="0.25">
      <c r="A75">
        <f t="shared" si="1"/>
        <v>55</v>
      </c>
      <c r="B75" t="s">
        <v>90</v>
      </c>
      <c r="C75" t="s">
        <v>141</v>
      </c>
      <c r="D75" t="s">
        <v>40</v>
      </c>
      <c r="E75">
        <v>58</v>
      </c>
      <c r="F75" t="s">
        <v>97</v>
      </c>
      <c r="G75" t="s">
        <v>989</v>
      </c>
      <c r="H75" t="s">
        <v>35</v>
      </c>
      <c r="I75">
        <v>140.47999999999999</v>
      </c>
      <c r="J75">
        <v>0.3</v>
      </c>
      <c r="K75">
        <v>182.624</v>
      </c>
      <c r="L75">
        <v>10592.2</v>
      </c>
      <c r="M75">
        <v>55</v>
      </c>
    </row>
    <row r="76" spans="1:13" x14ac:dyDescent="0.25">
      <c r="A76">
        <f t="shared" si="1"/>
        <v>56</v>
      </c>
      <c r="B76" t="s">
        <v>192</v>
      </c>
      <c r="C76" t="s">
        <v>140</v>
      </c>
      <c r="D76" t="s">
        <v>40</v>
      </c>
      <c r="E76">
        <v>48</v>
      </c>
      <c r="F76" t="s">
        <v>97</v>
      </c>
      <c r="G76" t="s">
        <v>989</v>
      </c>
      <c r="H76" t="s">
        <v>35</v>
      </c>
      <c r="I76">
        <v>118.07</v>
      </c>
      <c r="J76">
        <v>0.3</v>
      </c>
      <c r="K76">
        <v>153.49099999999999</v>
      </c>
      <c r="L76">
        <v>7367.5700000000006</v>
      </c>
      <c r="M76">
        <v>56</v>
      </c>
    </row>
    <row r="77" spans="1:13" x14ac:dyDescent="0.25">
      <c r="A77">
        <f t="shared" si="1"/>
        <v>57</v>
      </c>
      <c r="B77" t="s">
        <v>1642</v>
      </c>
      <c r="C77" t="s">
        <v>1623</v>
      </c>
      <c r="D77" t="s">
        <v>40</v>
      </c>
      <c r="E77">
        <v>2</v>
      </c>
      <c r="F77" t="s">
        <v>35</v>
      </c>
      <c r="G77" t="s">
        <v>137</v>
      </c>
      <c r="H77" t="s">
        <v>35</v>
      </c>
      <c r="I77">
        <v>4024.3900000000003</v>
      </c>
      <c r="J77">
        <v>0.2</v>
      </c>
      <c r="K77">
        <v>4829.2700000000004</v>
      </c>
      <c r="L77">
        <v>9658.5400000000009</v>
      </c>
      <c r="M77">
        <v>57</v>
      </c>
    </row>
    <row r="78" spans="1:13" x14ac:dyDescent="0.25">
      <c r="A78">
        <f t="shared" si="1"/>
        <v>57</v>
      </c>
      <c r="B78" t="s">
        <v>1670</v>
      </c>
      <c r="C78" t="s">
        <v>1623</v>
      </c>
      <c r="D78" t="s">
        <v>40</v>
      </c>
      <c r="E78">
        <v>4</v>
      </c>
      <c r="F78" t="s">
        <v>35</v>
      </c>
      <c r="G78" t="s">
        <v>137</v>
      </c>
      <c r="H78" t="s">
        <v>35</v>
      </c>
      <c r="I78">
        <v>4024.3900000000003</v>
      </c>
      <c r="J78">
        <v>0.2</v>
      </c>
      <c r="K78">
        <v>4829.2700000000004</v>
      </c>
      <c r="L78">
        <v>19317.080000000002</v>
      </c>
      <c r="M78">
        <v>57</v>
      </c>
    </row>
    <row r="79" spans="1:13" x14ac:dyDescent="0.25">
      <c r="A79">
        <f t="shared" si="1"/>
        <v>57</v>
      </c>
      <c r="B79" t="s">
        <v>1697</v>
      </c>
      <c r="C79" t="s">
        <v>1623</v>
      </c>
      <c r="D79" t="s">
        <v>40</v>
      </c>
      <c r="E79">
        <v>8</v>
      </c>
      <c r="F79" t="s">
        <v>35</v>
      </c>
      <c r="G79" t="s">
        <v>137</v>
      </c>
      <c r="H79" t="s">
        <v>35</v>
      </c>
      <c r="I79">
        <v>4024.3900000000003</v>
      </c>
      <c r="J79">
        <v>0.2</v>
      </c>
      <c r="K79">
        <v>4829.2700000000004</v>
      </c>
      <c r="L79">
        <v>38634.160000000003</v>
      </c>
      <c r="M79">
        <v>57</v>
      </c>
    </row>
    <row r="80" spans="1:13" x14ac:dyDescent="0.25">
      <c r="A80">
        <f t="shared" si="1"/>
        <v>57</v>
      </c>
      <c r="B80" t="s">
        <v>1726</v>
      </c>
      <c r="C80" t="s">
        <v>1623</v>
      </c>
      <c r="D80" t="s">
        <v>40</v>
      </c>
      <c r="E80">
        <v>4</v>
      </c>
      <c r="F80" t="s">
        <v>35</v>
      </c>
      <c r="G80" t="s">
        <v>137</v>
      </c>
      <c r="H80" t="s">
        <v>35</v>
      </c>
      <c r="I80">
        <v>4024.3900000000003</v>
      </c>
      <c r="J80">
        <v>0.2</v>
      </c>
      <c r="K80">
        <v>4829.2700000000004</v>
      </c>
      <c r="L80">
        <v>19317.080000000002</v>
      </c>
      <c r="M80">
        <v>57</v>
      </c>
    </row>
    <row r="81" spans="1:13" x14ac:dyDescent="0.25">
      <c r="A81">
        <f t="shared" si="1"/>
        <v>57</v>
      </c>
      <c r="B81" t="s">
        <v>1753</v>
      </c>
      <c r="C81" t="s">
        <v>1623</v>
      </c>
      <c r="D81" t="s">
        <v>40</v>
      </c>
      <c r="E81">
        <v>8</v>
      </c>
      <c r="F81" t="s">
        <v>35</v>
      </c>
      <c r="G81" t="s">
        <v>137</v>
      </c>
      <c r="H81" t="s">
        <v>35</v>
      </c>
      <c r="I81">
        <v>4024.3900000000003</v>
      </c>
      <c r="J81">
        <v>0.2</v>
      </c>
      <c r="K81">
        <v>4829.2700000000004</v>
      </c>
      <c r="L81">
        <v>38634.160000000003</v>
      </c>
      <c r="M81">
        <v>57</v>
      </c>
    </row>
    <row r="82" spans="1:13" x14ac:dyDescent="0.25">
      <c r="A82">
        <f t="shared" si="1"/>
        <v>57</v>
      </c>
      <c r="B82" t="s">
        <v>1778</v>
      </c>
      <c r="C82" t="s">
        <v>1623</v>
      </c>
      <c r="D82" t="s">
        <v>40</v>
      </c>
      <c r="E82">
        <v>8</v>
      </c>
      <c r="F82" t="s">
        <v>35</v>
      </c>
      <c r="G82" t="s">
        <v>137</v>
      </c>
      <c r="H82" t="s">
        <v>35</v>
      </c>
      <c r="I82">
        <v>4024.3900000000003</v>
      </c>
      <c r="J82">
        <v>0.2</v>
      </c>
      <c r="K82">
        <v>4829.2700000000004</v>
      </c>
      <c r="L82">
        <v>38634.160000000003</v>
      </c>
      <c r="M82">
        <v>57</v>
      </c>
    </row>
    <row r="83" spans="1:13" x14ac:dyDescent="0.25">
      <c r="A83">
        <f t="shared" si="1"/>
        <v>58</v>
      </c>
      <c r="B83" t="s">
        <v>163</v>
      </c>
      <c r="C83" t="s">
        <v>1839</v>
      </c>
      <c r="D83" t="s">
        <v>40</v>
      </c>
      <c r="E83">
        <v>19</v>
      </c>
      <c r="F83" t="s">
        <v>136</v>
      </c>
      <c r="G83" t="s">
        <v>137</v>
      </c>
      <c r="H83" t="s">
        <v>35</v>
      </c>
      <c r="I83">
        <v>2134.0800000000004</v>
      </c>
      <c r="J83">
        <v>0.2</v>
      </c>
      <c r="K83">
        <v>2560.9</v>
      </c>
      <c r="L83">
        <v>48657.1</v>
      </c>
      <c r="M83">
        <v>58</v>
      </c>
    </row>
    <row r="84" spans="1:13" x14ac:dyDescent="0.25">
      <c r="A84">
        <f t="shared" si="1"/>
        <v>59</v>
      </c>
      <c r="B84" t="s">
        <v>1633</v>
      </c>
      <c r="C84" t="s">
        <v>367</v>
      </c>
      <c r="D84" t="s">
        <v>40</v>
      </c>
      <c r="E84">
        <v>2</v>
      </c>
      <c r="F84" t="s">
        <v>35</v>
      </c>
      <c r="G84" t="s">
        <v>137</v>
      </c>
      <c r="H84" t="s">
        <v>35</v>
      </c>
      <c r="I84">
        <v>1895.86</v>
      </c>
      <c r="J84">
        <v>0.2</v>
      </c>
      <c r="K84">
        <v>2275.0400000000004</v>
      </c>
      <c r="L84">
        <v>4550.08</v>
      </c>
      <c r="M84">
        <v>59</v>
      </c>
    </row>
    <row r="85" spans="1:13" x14ac:dyDescent="0.25">
      <c r="A85">
        <f t="shared" si="1"/>
        <v>59</v>
      </c>
      <c r="B85" t="s">
        <v>1663</v>
      </c>
      <c r="C85" t="s">
        <v>367</v>
      </c>
      <c r="D85" t="s">
        <v>40</v>
      </c>
      <c r="E85">
        <v>2</v>
      </c>
      <c r="F85" t="s">
        <v>35</v>
      </c>
      <c r="G85" t="s">
        <v>137</v>
      </c>
      <c r="H85" t="s">
        <v>35</v>
      </c>
      <c r="I85">
        <v>1895.86</v>
      </c>
      <c r="J85">
        <v>0.2</v>
      </c>
      <c r="K85">
        <v>2275.0400000000004</v>
      </c>
      <c r="L85">
        <v>4550.08</v>
      </c>
      <c r="M85">
        <v>59</v>
      </c>
    </row>
    <row r="86" spans="1:13" x14ac:dyDescent="0.25">
      <c r="A86">
        <f t="shared" si="1"/>
        <v>59</v>
      </c>
      <c r="B86" t="s">
        <v>1690</v>
      </c>
      <c r="C86" t="s">
        <v>367</v>
      </c>
      <c r="D86" t="s">
        <v>40</v>
      </c>
      <c r="E86">
        <v>2</v>
      </c>
      <c r="F86" t="s">
        <v>35</v>
      </c>
      <c r="G86" t="s">
        <v>137</v>
      </c>
      <c r="H86" t="s">
        <v>35</v>
      </c>
      <c r="I86">
        <v>1895.86</v>
      </c>
      <c r="J86">
        <v>0.2</v>
      </c>
      <c r="K86">
        <v>2275.0400000000004</v>
      </c>
      <c r="L86">
        <v>4550.08</v>
      </c>
      <c r="M86">
        <v>59</v>
      </c>
    </row>
    <row r="87" spans="1:13" x14ac:dyDescent="0.25">
      <c r="A87">
        <f t="shared" si="1"/>
        <v>59</v>
      </c>
      <c r="B87" t="s">
        <v>1719</v>
      </c>
      <c r="C87" t="s">
        <v>367</v>
      </c>
      <c r="D87" t="s">
        <v>40</v>
      </c>
      <c r="E87">
        <v>1</v>
      </c>
      <c r="F87" t="s">
        <v>35</v>
      </c>
      <c r="G87" t="s">
        <v>137</v>
      </c>
      <c r="H87" t="s">
        <v>35</v>
      </c>
      <c r="I87">
        <v>1895.86</v>
      </c>
      <c r="J87">
        <v>0.2</v>
      </c>
      <c r="K87">
        <v>2275.0400000000004</v>
      </c>
      <c r="L87">
        <v>2275.04</v>
      </c>
      <c r="M87">
        <v>59</v>
      </c>
    </row>
    <row r="88" spans="1:13" x14ac:dyDescent="0.25">
      <c r="A88">
        <f t="shared" si="1"/>
        <v>59</v>
      </c>
      <c r="B88" t="s">
        <v>1747</v>
      </c>
      <c r="C88" t="s">
        <v>367</v>
      </c>
      <c r="D88" t="s">
        <v>40</v>
      </c>
      <c r="E88">
        <v>2</v>
      </c>
      <c r="F88" t="s">
        <v>35</v>
      </c>
      <c r="G88" t="s">
        <v>137</v>
      </c>
      <c r="H88" t="s">
        <v>35</v>
      </c>
      <c r="I88">
        <v>1895.86</v>
      </c>
      <c r="J88">
        <v>0.2</v>
      </c>
      <c r="K88">
        <v>2275.0400000000004</v>
      </c>
      <c r="L88">
        <v>4550.08</v>
      </c>
      <c r="M88">
        <v>59</v>
      </c>
    </row>
    <row r="89" spans="1:13" x14ac:dyDescent="0.25">
      <c r="A89">
        <f t="shared" si="1"/>
        <v>60</v>
      </c>
      <c r="B89" t="s">
        <v>1634</v>
      </c>
      <c r="C89" t="s">
        <v>368</v>
      </c>
      <c r="D89" t="s">
        <v>40</v>
      </c>
      <c r="E89">
        <v>2</v>
      </c>
      <c r="F89" t="s">
        <v>35</v>
      </c>
      <c r="G89" t="s">
        <v>137</v>
      </c>
      <c r="H89" t="s">
        <v>35</v>
      </c>
      <c r="I89">
        <v>1923.1</v>
      </c>
      <c r="J89">
        <v>0.2</v>
      </c>
      <c r="K89">
        <v>2307.7199999999998</v>
      </c>
      <c r="L89">
        <v>4615.4399999999996</v>
      </c>
      <c r="M89">
        <v>60</v>
      </c>
    </row>
    <row r="90" spans="1:13" x14ac:dyDescent="0.25">
      <c r="A90">
        <f t="shared" si="1"/>
        <v>60</v>
      </c>
      <c r="B90" t="s">
        <v>1664</v>
      </c>
      <c r="C90" t="s">
        <v>368</v>
      </c>
      <c r="D90" t="s">
        <v>40</v>
      </c>
      <c r="E90">
        <v>3</v>
      </c>
      <c r="F90" t="s">
        <v>35</v>
      </c>
      <c r="G90" t="s">
        <v>137</v>
      </c>
      <c r="H90" t="s">
        <v>35</v>
      </c>
      <c r="I90">
        <v>1923.1</v>
      </c>
      <c r="J90">
        <v>0.2</v>
      </c>
      <c r="K90">
        <v>2307.7199999999998</v>
      </c>
      <c r="L90">
        <v>6923.16</v>
      </c>
      <c r="M90">
        <v>60</v>
      </c>
    </row>
    <row r="91" spans="1:13" x14ac:dyDescent="0.25">
      <c r="A91">
        <f t="shared" si="1"/>
        <v>60</v>
      </c>
      <c r="B91" t="s">
        <v>1691</v>
      </c>
      <c r="C91" t="s">
        <v>368</v>
      </c>
      <c r="D91" t="s">
        <v>40</v>
      </c>
      <c r="E91">
        <v>1</v>
      </c>
      <c r="F91" t="s">
        <v>35</v>
      </c>
      <c r="G91" t="s">
        <v>137</v>
      </c>
      <c r="H91" t="s">
        <v>35</v>
      </c>
      <c r="I91">
        <v>1923.1</v>
      </c>
      <c r="J91">
        <v>0.2</v>
      </c>
      <c r="K91">
        <v>2307.7199999999998</v>
      </c>
      <c r="L91">
        <v>2307.7199999999998</v>
      </c>
      <c r="M91">
        <v>60</v>
      </c>
    </row>
    <row r="92" spans="1:13" x14ac:dyDescent="0.25">
      <c r="A92">
        <f t="shared" si="1"/>
        <v>60</v>
      </c>
      <c r="B92" t="s">
        <v>1720</v>
      </c>
      <c r="C92" t="s">
        <v>368</v>
      </c>
      <c r="D92" t="s">
        <v>40</v>
      </c>
      <c r="E92">
        <v>1</v>
      </c>
      <c r="F92" t="s">
        <v>35</v>
      </c>
      <c r="G92" t="s">
        <v>137</v>
      </c>
      <c r="H92" t="s">
        <v>35</v>
      </c>
      <c r="I92">
        <v>1923.1</v>
      </c>
      <c r="J92">
        <v>0.2</v>
      </c>
      <c r="K92">
        <v>2307.7199999999998</v>
      </c>
      <c r="L92">
        <v>2307.7199999999998</v>
      </c>
      <c r="M92">
        <v>60</v>
      </c>
    </row>
    <row r="93" spans="1:13" x14ac:dyDescent="0.25">
      <c r="A93">
        <f t="shared" si="1"/>
        <v>60</v>
      </c>
      <c r="B93" t="s">
        <v>1772</v>
      </c>
      <c r="C93" t="s">
        <v>368</v>
      </c>
      <c r="D93" t="s">
        <v>40</v>
      </c>
      <c r="E93">
        <v>3</v>
      </c>
      <c r="F93" t="s">
        <v>35</v>
      </c>
      <c r="G93" t="s">
        <v>137</v>
      </c>
      <c r="H93" t="s">
        <v>35</v>
      </c>
      <c r="I93">
        <v>1923.1</v>
      </c>
      <c r="J93">
        <v>0.2</v>
      </c>
      <c r="K93">
        <v>2307.7199999999998</v>
      </c>
      <c r="L93">
        <v>6923.16</v>
      </c>
      <c r="M93">
        <v>60</v>
      </c>
    </row>
    <row r="94" spans="1:13" x14ac:dyDescent="0.25">
      <c r="A94">
        <f t="shared" si="1"/>
        <v>61</v>
      </c>
      <c r="B94" t="s">
        <v>1635</v>
      </c>
      <c r="C94" t="s">
        <v>369</v>
      </c>
      <c r="D94" t="s">
        <v>40</v>
      </c>
      <c r="E94">
        <v>1</v>
      </c>
      <c r="F94" t="s">
        <v>35</v>
      </c>
      <c r="G94" t="s">
        <v>137</v>
      </c>
      <c r="H94" t="s">
        <v>35</v>
      </c>
      <c r="I94">
        <v>2134.0800000000004</v>
      </c>
      <c r="J94">
        <v>0.2</v>
      </c>
      <c r="K94">
        <v>2560.9</v>
      </c>
      <c r="L94">
        <v>2560.9</v>
      </c>
      <c r="M94">
        <v>61</v>
      </c>
    </row>
    <row r="95" spans="1:13" x14ac:dyDescent="0.25">
      <c r="A95">
        <f t="shared" si="1"/>
        <v>61</v>
      </c>
      <c r="B95" t="s">
        <v>1665</v>
      </c>
      <c r="C95" t="s">
        <v>369</v>
      </c>
      <c r="D95" t="s">
        <v>40</v>
      </c>
      <c r="E95">
        <v>1</v>
      </c>
      <c r="F95" t="s">
        <v>35</v>
      </c>
      <c r="G95" t="s">
        <v>137</v>
      </c>
      <c r="H95" t="s">
        <v>35</v>
      </c>
      <c r="I95">
        <v>2134.0800000000004</v>
      </c>
      <c r="J95">
        <v>0.2</v>
      </c>
      <c r="K95">
        <v>2560.9</v>
      </c>
      <c r="L95">
        <v>2560.9</v>
      </c>
      <c r="M95">
        <v>61</v>
      </c>
    </row>
    <row r="96" spans="1:13" x14ac:dyDescent="0.25">
      <c r="A96">
        <f t="shared" si="1"/>
        <v>61</v>
      </c>
      <c r="B96" t="s">
        <v>1692</v>
      </c>
      <c r="C96" t="s">
        <v>369</v>
      </c>
      <c r="D96" t="s">
        <v>40</v>
      </c>
      <c r="E96">
        <v>3</v>
      </c>
      <c r="F96" t="s">
        <v>35</v>
      </c>
      <c r="G96" t="s">
        <v>137</v>
      </c>
      <c r="H96" t="s">
        <v>35</v>
      </c>
      <c r="I96">
        <v>2134.0800000000004</v>
      </c>
      <c r="J96">
        <v>0.2</v>
      </c>
      <c r="K96">
        <v>2560.9</v>
      </c>
      <c r="L96">
        <v>7682.7</v>
      </c>
      <c r="M96">
        <v>61</v>
      </c>
    </row>
    <row r="97" spans="1:13" x14ac:dyDescent="0.25">
      <c r="A97">
        <f t="shared" si="1"/>
        <v>61</v>
      </c>
      <c r="B97" t="s">
        <v>1721</v>
      </c>
      <c r="C97" t="s">
        <v>369</v>
      </c>
      <c r="D97" t="s">
        <v>40</v>
      </c>
      <c r="E97">
        <v>2</v>
      </c>
      <c r="F97" t="s">
        <v>35</v>
      </c>
      <c r="G97" t="s">
        <v>137</v>
      </c>
      <c r="H97" t="s">
        <v>35</v>
      </c>
      <c r="I97">
        <v>2134.0800000000004</v>
      </c>
      <c r="J97">
        <v>0.2</v>
      </c>
      <c r="K97">
        <v>2560.9</v>
      </c>
      <c r="L97">
        <v>5121.8</v>
      </c>
      <c r="M97">
        <v>61</v>
      </c>
    </row>
    <row r="98" spans="1:13" x14ac:dyDescent="0.25">
      <c r="A98">
        <f t="shared" si="1"/>
        <v>61</v>
      </c>
      <c r="B98" t="s">
        <v>1748</v>
      </c>
      <c r="C98" t="s">
        <v>369</v>
      </c>
      <c r="D98" t="s">
        <v>40</v>
      </c>
      <c r="E98">
        <v>2</v>
      </c>
      <c r="F98" t="s">
        <v>35</v>
      </c>
      <c r="G98" t="s">
        <v>137</v>
      </c>
      <c r="H98" t="s">
        <v>35</v>
      </c>
      <c r="I98">
        <v>2134.0800000000004</v>
      </c>
      <c r="J98">
        <v>0.2</v>
      </c>
      <c r="K98">
        <v>2560.9</v>
      </c>
      <c r="L98">
        <v>5121.8</v>
      </c>
      <c r="M98">
        <v>61</v>
      </c>
    </row>
    <row r="99" spans="1:13" x14ac:dyDescent="0.25">
      <c r="A99">
        <f t="shared" si="1"/>
        <v>61</v>
      </c>
      <c r="B99" t="s">
        <v>1773</v>
      </c>
      <c r="C99" t="s">
        <v>369</v>
      </c>
      <c r="D99" t="s">
        <v>40</v>
      </c>
      <c r="E99">
        <v>2</v>
      </c>
      <c r="F99" t="s">
        <v>35</v>
      </c>
      <c r="G99" t="s">
        <v>137</v>
      </c>
      <c r="H99" t="s">
        <v>35</v>
      </c>
      <c r="I99">
        <v>2134.0800000000004</v>
      </c>
      <c r="J99">
        <v>0.2</v>
      </c>
      <c r="K99">
        <v>2560.9</v>
      </c>
      <c r="L99">
        <v>5121.8</v>
      </c>
      <c r="M99">
        <v>61</v>
      </c>
    </row>
    <row r="100" spans="1:13" x14ac:dyDescent="0.25">
      <c r="A100">
        <f t="shared" si="1"/>
        <v>62</v>
      </c>
      <c r="B100" t="s">
        <v>1647</v>
      </c>
      <c r="C100" t="s">
        <v>374</v>
      </c>
      <c r="D100" t="s">
        <v>57</v>
      </c>
      <c r="E100">
        <v>20</v>
      </c>
      <c r="F100" t="s">
        <v>35</v>
      </c>
      <c r="G100" t="s">
        <v>137</v>
      </c>
      <c r="H100" t="s">
        <v>35</v>
      </c>
      <c r="I100">
        <v>12.24</v>
      </c>
      <c r="J100">
        <v>0.2</v>
      </c>
      <c r="K100">
        <v>14.69</v>
      </c>
      <c r="L100">
        <v>293.8</v>
      </c>
      <c r="M100">
        <v>62</v>
      </c>
    </row>
    <row r="101" spans="1:13" x14ac:dyDescent="0.25">
      <c r="A101">
        <f t="shared" si="1"/>
        <v>62</v>
      </c>
      <c r="B101" t="s">
        <v>1675</v>
      </c>
      <c r="C101" t="s">
        <v>374</v>
      </c>
      <c r="D101" t="s">
        <v>57</v>
      </c>
      <c r="E101">
        <v>20</v>
      </c>
      <c r="F101" t="s">
        <v>35</v>
      </c>
      <c r="G101" t="s">
        <v>137</v>
      </c>
      <c r="H101" t="s">
        <v>35</v>
      </c>
      <c r="I101">
        <v>12.24</v>
      </c>
      <c r="J101">
        <v>0.2</v>
      </c>
      <c r="K101">
        <v>14.69</v>
      </c>
      <c r="L101">
        <v>293.8</v>
      </c>
      <c r="M101">
        <v>62</v>
      </c>
    </row>
    <row r="102" spans="1:13" x14ac:dyDescent="0.25">
      <c r="A102">
        <f t="shared" si="1"/>
        <v>62</v>
      </c>
      <c r="B102" t="s">
        <v>1702</v>
      </c>
      <c r="C102" t="s">
        <v>374</v>
      </c>
      <c r="D102" t="s">
        <v>57</v>
      </c>
      <c r="E102">
        <v>20</v>
      </c>
      <c r="F102" t="s">
        <v>35</v>
      </c>
      <c r="G102" t="s">
        <v>137</v>
      </c>
      <c r="H102" t="s">
        <v>35</v>
      </c>
      <c r="I102">
        <v>12.24</v>
      </c>
      <c r="J102">
        <v>0.2</v>
      </c>
      <c r="K102">
        <v>14.69</v>
      </c>
      <c r="L102">
        <v>293.8</v>
      </c>
      <c r="M102">
        <v>62</v>
      </c>
    </row>
    <row r="103" spans="1:13" x14ac:dyDescent="0.25">
      <c r="A103">
        <f t="shared" si="1"/>
        <v>62</v>
      </c>
      <c r="B103" t="s">
        <v>1731</v>
      </c>
      <c r="C103" t="s">
        <v>374</v>
      </c>
      <c r="D103" t="s">
        <v>57</v>
      </c>
      <c r="E103">
        <v>20</v>
      </c>
      <c r="F103" t="s">
        <v>35</v>
      </c>
      <c r="G103" t="s">
        <v>137</v>
      </c>
      <c r="H103" t="s">
        <v>35</v>
      </c>
      <c r="I103">
        <v>12.24</v>
      </c>
      <c r="J103">
        <v>0.2</v>
      </c>
      <c r="K103">
        <v>14.69</v>
      </c>
      <c r="L103">
        <v>293.8</v>
      </c>
      <c r="M103">
        <v>62</v>
      </c>
    </row>
    <row r="104" spans="1:13" x14ac:dyDescent="0.25">
      <c r="A104">
        <f t="shared" si="1"/>
        <v>62</v>
      </c>
      <c r="B104" t="s">
        <v>1758</v>
      </c>
      <c r="C104" t="s">
        <v>374</v>
      </c>
      <c r="D104" t="s">
        <v>57</v>
      </c>
      <c r="E104">
        <v>20</v>
      </c>
      <c r="F104" t="s">
        <v>35</v>
      </c>
      <c r="G104" t="s">
        <v>137</v>
      </c>
      <c r="H104" t="s">
        <v>35</v>
      </c>
      <c r="I104">
        <v>12.24</v>
      </c>
      <c r="J104">
        <v>0.2</v>
      </c>
      <c r="K104">
        <v>14.69</v>
      </c>
      <c r="L104">
        <v>293.8</v>
      </c>
      <c r="M104">
        <v>62</v>
      </c>
    </row>
    <row r="105" spans="1:13" x14ac:dyDescent="0.25">
      <c r="A105">
        <f t="shared" si="1"/>
        <v>62</v>
      </c>
      <c r="B105" t="s">
        <v>1783</v>
      </c>
      <c r="C105" t="s">
        <v>374</v>
      </c>
      <c r="D105" t="s">
        <v>57</v>
      </c>
      <c r="E105">
        <v>20</v>
      </c>
      <c r="F105" t="s">
        <v>35</v>
      </c>
      <c r="G105" t="s">
        <v>137</v>
      </c>
      <c r="H105" t="s">
        <v>35</v>
      </c>
      <c r="I105">
        <v>12.24</v>
      </c>
      <c r="J105">
        <v>0.2</v>
      </c>
      <c r="K105">
        <v>14.69</v>
      </c>
      <c r="L105">
        <v>293.8</v>
      </c>
      <c r="M105">
        <v>62</v>
      </c>
    </row>
    <row r="106" spans="1:13" x14ac:dyDescent="0.25">
      <c r="A106">
        <f t="shared" si="1"/>
        <v>63</v>
      </c>
      <c r="B106" t="s">
        <v>1648</v>
      </c>
      <c r="C106" t="s">
        <v>1626</v>
      </c>
      <c r="D106" t="s">
        <v>57</v>
      </c>
      <c r="E106">
        <v>345</v>
      </c>
      <c r="F106" t="s">
        <v>35</v>
      </c>
      <c r="G106" t="s">
        <v>137</v>
      </c>
      <c r="H106" t="s">
        <v>35</v>
      </c>
      <c r="I106">
        <v>122.62</v>
      </c>
      <c r="J106">
        <v>0.2</v>
      </c>
      <c r="K106">
        <v>147.14999999999998</v>
      </c>
      <c r="L106">
        <v>50766.75</v>
      </c>
      <c r="M106">
        <v>63</v>
      </c>
    </row>
    <row r="107" spans="1:13" x14ac:dyDescent="0.25">
      <c r="A107">
        <f t="shared" si="1"/>
        <v>63</v>
      </c>
      <c r="B107" t="s">
        <v>1676</v>
      </c>
      <c r="C107" t="s">
        <v>1626</v>
      </c>
      <c r="D107" t="s">
        <v>57</v>
      </c>
      <c r="E107">
        <v>351</v>
      </c>
      <c r="F107" t="s">
        <v>35</v>
      </c>
      <c r="G107" t="s">
        <v>137</v>
      </c>
      <c r="H107" t="s">
        <v>35</v>
      </c>
      <c r="I107">
        <v>122.62</v>
      </c>
      <c r="J107">
        <v>0.2</v>
      </c>
      <c r="K107">
        <v>147.14999999999998</v>
      </c>
      <c r="L107">
        <v>51649.65</v>
      </c>
      <c r="M107">
        <v>63</v>
      </c>
    </row>
    <row r="108" spans="1:13" x14ac:dyDescent="0.25">
      <c r="A108">
        <f t="shared" si="1"/>
        <v>63</v>
      </c>
      <c r="B108" t="s">
        <v>1703</v>
      </c>
      <c r="C108" t="s">
        <v>1626</v>
      </c>
      <c r="D108" t="s">
        <v>57</v>
      </c>
      <c r="E108">
        <v>345</v>
      </c>
      <c r="F108" t="s">
        <v>35</v>
      </c>
      <c r="G108" t="s">
        <v>137</v>
      </c>
      <c r="H108" t="s">
        <v>35</v>
      </c>
      <c r="I108">
        <v>122.62</v>
      </c>
      <c r="J108">
        <v>0.2</v>
      </c>
      <c r="K108">
        <v>147.14999999999998</v>
      </c>
      <c r="L108">
        <v>50766.75</v>
      </c>
      <c r="M108">
        <v>63</v>
      </c>
    </row>
    <row r="109" spans="1:13" x14ac:dyDescent="0.25">
      <c r="A109">
        <f t="shared" si="1"/>
        <v>63</v>
      </c>
      <c r="B109" t="s">
        <v>1732</v>
      </c>
      <c r="C109" t="s">
        <v>1626</v>
      </c>
      <c r="D109" t="s">
        <v>57</v>
      </c>
      <c r="E109">
        <v>104</v>
      </c>
      <c r="F109" t="s">
        <v>35</v>
      </c>
      <c r="G109" t="s">
        <v>137</v>
      </c>
      <c r="H109" t="s">
        <v>35</v>
      </c>
      <c r="I109">
        <v>122.62</v>
      </c>
      <c r="J109">
        <v>0.2</v>
      </c>
      <c r="K109">
        <v>147.14999999999998</v>
      </c>
      <c r="L109">
        <v>15303.6</v>
      </c>
      <c r="M109">
        <v>63</v>
      </c>
    </row>
    <row r="110" spans="1:13" x14ac:dyDescent="0.25">
      <c r="A110">
        <f t="shared" si="1"/>
        <v>64</v>
      </c>
      <c r="B110" t="s">
        <v>1645</v>
      </c>
      <c r="C110" t="s">
        <v>1625</v>
      </c>
      <c r="D110" t="s">
        <v>40</v>
      </c>
      <c r="E110">
        <v>19</v>
      </c>
      <c r="F110" t="s">
        <v>35</v>
      </c>
      <c r="G110" t="s">
        <v>137</v>
      </c>
      <c r="H110" t="s">
        <v>35</v>
      </c>
      <c r="I110">
        <v>298.13</v>
      </c>
      <c r="J110">
        <v>0.2</v>
      </c>
      <c r="K110">
        <v>357.76</v>
      </c>
      <c r="L110">
        <v>6797.44</v>
      </c>
      <c r="M110">
        <v>64</v>
      </c>
    </row>
    <row r="111" spans="1:13" x14ac:dyDescent="0.25">
      <c r="A111">
        <f t="shared" si="1"/>
        <v>64</v>
      </c>
      <c r="B111" t="s">
        <v>1673</v>
      </c>
      <c r="C111" t="s">
        <v>1625</v>
      </c>
      <c r="D111" t="s">
        <v>40</v>
      </c>
      <c r="E111">
        <v>20</v>
      </c>
      <c r="F111" t="s">
        <v>35</v>
      </c>
      <c r="G111" t="s">
        <v>137</v>
      </c>
      <c r="H111" t="s">
        <v>35</v>
      </c>
      <c r="I111">
        <v>298.13</v>
      </c>
      <c r="J111">
        <v>0.2</v>
      </c>
      <c r="K111">
        <v>357.76</v>
      </c>
      <c r="L111">
        <v>7155.2</v>
      </c>
      <c r="M111">
        <v>64</v>
      </c>
    </row>
    <row r="112" spans="1:13" x14ac:dyDescent="0.25">
      <c r="A112">
        <f t="shared" si="1"/>
        <v>64</v>
      </c>
      <c r="B112" t="s">
        <v>1700</v>
      </c>
      <c r="C112" t="s">
        <v>1625</v>
      </c>
      <c r="D112" t="s">
        <v>40</v>
      </c>
      <c r="E112">
        <v>20</v>
      </c>
      <c r="F112" t="s">
        <v>35</v>
      </c>
      <c r="G112" t="s">
        <v>137</v>
      </c>
      <c r="H112" t="s">
        <v>35</v>
      </c>
      <c r="I112">
        <v>298.13</v>
      </c>
      <c r="J112">
        <v>0.2</v>
      </c>
      <c r="K112">
        <v>357.76</v>
      </c>
      <c r="L112">
        <v>7155.2</v>
      </c>
      <c r="M112">
        <v>64</v>
      </c>
    </row>
    <row r="113" spans="1:13" x14ac:dyDescent="0.25">
      <c r="A113">
        <f t="shared" si="1"/>
        <v>64</v>
      </c>
      <c r="B113" t="s">
        <v>1729</v>
      </c>
      <c r="C113" t="s">
        <v>1625</v>
      </c>
      <c r="D113" t="s">
        <v>40</v>
      </c>
      <c r="E113">
        <v>9</v>
      </c>
      <c r="F113" t="s">
        <v>35</v>
      </c>
      <c r="G113" t="s">
        <v>137</v>
      </c>
      <c r="H113" t="s">
        <v>35</v>
      </c>
      <c r="I113">
        <v>298.13</v>
      </c>
      <c r="J113">
        <v>0.2</v>
      </c>
      <c r="K113">
        <v>357.76</v>
      </c>
      <c r="L113">
        <v>3219.84</v>
      </c>
      <c r="M113">
        <v>64</v>
      </c>
    </row>
    <row r="114" spans="1:13" x14ac:dyDescent="0.25">
      <c r="A114">
        <f t="shared" si="1"/>
        <v>64</v>
      </c>
      <c r="B114" t="s">
        <v>1756</v>
      </c>
      <c r="C114" t="s">
        <v>1625</v>
      </c>
      <c r="D114" t="s">
        <v>40</v>
      </c>
      <c r="E114">
        <v>9</v>
      </c>
      <c r="F114" t="s">
        <v>35</v>
      </c>
      <c r="G114" t="s">
        <v>137</v>
      </c>
      <c r="H114" t="s">
        <v>35</v>
      </c>
      <c r="I114">
        <v>298.13</v>
      </c>
      <c r="J114">
        <v>0.2</v>
      </c>
      <c r="K114">
        <v>357.76</v>
      </c>
      <c r="L114">
        <v>3219.84</v>
      </c>
      <c r="M114">
        <v>64</v>
      </c>
    </row>
    <row r="115" spans="1:13" x14ac:dyDescent="0.25">
      <c r="A115">
        <f t="shared" si="1"/>
        <v>64</v>
      </c>
      <c r="B115" t="s">
        <v>1781</v>
      </c>
      <c r="C115" t="s">
        <v>1625</v>
      </c>
      <c r="D115" t="s">
        <v>40</v>
      </c>
      <c r="E115">
        <v>9</v>
      </c>
      <c r="F115" t="s">
        <v>35</v>
      </c>
      <c r="G115" t="s">
        <v>137</v>
      </c>
      <c r="H115" t="s">
        <v>35</v>
      </c>
      <c r="I115">
        <v>298.13</v>
      </c>
      <c r="J115">
        <v>0.2</v>
      </c>
      <c r="K115">
        <v>357.76</v>
      </c>
      <c r="L115">
        <v>3219.84</v>
      </c>
      <c r="M115">
        <v>64</v>
      </c>
    </row>
    <row r="116" spans="1:13" x14ac:dyDescent="0.25">
      <c r="A116">
        <f t="shared" si="1"/>
        <v>65</v>
      </c>
      <c r="B116" t="s">
        <v>1637</v>
      </c>
      <c r="C116" t="s">
        <v>371</v>
      </c>
      <c r="D116" t="s">
        <v>40</v>
      </c>
      <c r="E116">
        <v>1</v>
      </c>
      <c r="F116" t="s">
        <v>35</v>
      </c>
      <c r="G116" t="s">
        <v>137</v>
      </c>
      <c r="H116" t="s">
        <v>35</v>
      </c>
      <c r="I116">
        <v>2022.24</v>
      </c>
      <c r="J116">
        <v>0.2</v>
      </c>
      <c r="K116">
        <v>2426.69</v>
      </c>
      <c r="L116">
        <v>2426.69</v>
      </c>
      <c r="M116">
        <v>65</v>
      </c>
    </row>
    <row r="117" spans="1:13" x14ac:dyDescent="0.25">
      <c r="A117">
        <f t="shared" si="1"/>
        <v>66</v>
      </c>
      <c r="B117" t="s">
        <v>1636</v>
      </c>
      <c r="C117" t="s">
        <v>370</v>
      </c>
      <c r="D117" t="s">
        <v>40</v>
      </c>
      <c r="E117">
        <v>2</v>
      </c>
      <c r="F117" t="s">
        <v>35</v>
      </c>
      <c r="G117" t="s">
        <v>137</v>
      </c>
      <c r="H117" t="s">
        <v>35</v>
      </c>
      <c r="I117">
        <v>2022.24</v>
      </c>
      <c r="J117">
        <v>0.2</v>
      </c>
      <c r="K117">
        <v>2426.69</v>
      </c>
      <c r="L117">
        <v>4853.38</v>
      </c>
      <c r="M117">
        <v>66</v>
      </c>
    </row>
    <row r="118" spans="1:13" x14ac:dyDescent="0.25">
      <c r="A118">
        <f t="shared" si="1"/>
        <v>66</v>
      </c>
      <c r="B118" t="s">
        <v>1666</v>
      </c>
      <c r="C118" t="s">
        <v>370</v>
      </c>
      <c r="D118" t="s">
        <v>40</v>
      </c>
      <c r="E118">
        <v>3</v>
      </c>
      <c r="F118" t="s">
        <v>35</v>
      </c>
      <c r="G118" t="s">
        <v>137</v>
      </c>
      <c r="H118" t="s">
        <v>35</v>
      </c>
      <c r="I118">
        <v>2022.24</v>
      </c>
      <c r="J118">
        <v>0.2</v>
      </c>
      <c r="K118">
        <v>2426.69</v>
      </c>
      <c r="L118">
        <v>7280.07</v>
      </c>
      <c r="M118">
        <v>66</v>
      </c>
    </row>
    <row r="119" spans="1:13" x14ac:dyDescent="0.25">
      <c r="A119">
        <f t="shared" si="1"/>
        <v>66</v>
      </c>
      <c r="B119" t="s">
        <v>1693</v>
      </c>
      <c r="C119" t="s">
        <v>370</v>
      </c>
      <c r="D119" t="s">
        <v>40</v>
      </c>
      <c r="E119">
        <v>4</v>
      </c>
      <c r="F119" t="s">
        <v>35</v>
      </c>
      <c r="G119" t="s">
        <v>137</v>
      </c>
      <c r="H119" t="s">
        <v>35</v>
      </c>
      <c r="I119">
        <v>2022.24</v>
      </c>
      <c r="J119">
        <v>0.2</v>
      </c>
      <c r="K119">
        <v>2426.69</v>
      </c>
      <c r="L119">
        <v>9706.76</v>
      </c>
      <c r="M119">
        <v>66</v>
      </c>
    </row>
    <row r="120" spans="1:13" x14ac:dyDescent="0.25">
      <c r="A120">
        <f t="shared" si="1"/>
        <v>66</v>
      </c>
      <c r="B120" t="s">
        <v>1722</v>
      </c>
      <c r="C120" t="s">
        <v>370</v>
      </c>
      <c r="D120" t="s">
        <v>40</v>
      </c>
      <c r="E120">
        <v>1</v>
      </c>
      <c r="F120" t="s">
        <v>35</v>
      </c>
      <c r="G120" t="s">
        <v>137</v>
      </c>
      <c r="H120" t="s">
        <v>35</v>
      </c>
      <c r="I120">
        <v>2022.24</v>
      </c>
      <c r="J120">
        <v>0.2</v>
      </c>
      <c r="K120">
        <v>2426.69</v>
      </c>
      <c r="L120">
        <v>2426.69</v>
      </c>
      <c r="M120">
        <v>66</v>
      </c>
    </row>
    <row r="121" spans="1:13" x14ac:dyDescent="0.25">
      <c r="A121">
        <f t="shared" si="1"/>
        <v>66</v>
      </c>
      <c r="B121" t="s">
        <v>1749</v>
      </c>
      <c r="C121" t="s">
        <v>370</v>
      </c>
      <c r="D121" t="s">
        <v>40</v>
      </c>
      <c r="E121">
        <v>4</v>
      </c>
      <c r="F121" t="s">
        <v>35</v>
      </c>
      <c r="G121" t="s">
        <v>137</v>
      </c>
      <c r="H121" t="s">
        <v>35</v>
      </c>
      <c r="I121">
        <v>2022.24</v>
      </c>
      <c r="J121">
        <v>0.2</v>
      </c>
      <c r="K121">
        <v>2426.69</v>
      </c>
      <c r="L121">
        <v>9706.76</v>
      </c>
      <c r="M121">
        <v>66</v>
      </c>
    </row>
    <row r="122" spans="1:13" x14ac:dyDescent="0.25">
      <c r="A122">
        <f t="shared" si="1"/>
        <v>66</v>
      </c>
      <c r="B122" t="s">
        <v>1774</v>
      </c>
      <c r="C122" t="s">
        <v>370</v>
      </c>
      <c r="D122" t="s">
        <v>40</v>
      </c>
      <c r="E122">
        <v>4</v>
      </c>
      <c r="F122" t="s">
        <v>35</v>
      </c>
      <c r="G122" t="s">
        <v>137</v>
      </c>
      <c r="H122" t="s">
        <v>35</v>
      </c>
      <c r="I122">
        <v>2022.24</v>
      </c>
      <c r="J122">
        <v>0.2</v>
      </c>
      <c r="K122">
        <v>2426.69</v>
      </c>
      <c r="L122">
        <v>9706.76</v>
      </c>
      <c r="M122">
        <v>66</v>
      </c>
    </row>
    <row r="123" spans="1:13" x14ac:dyDescent="0.25">
      <c r="A123">
        <f t="shared" si="1"/>
        <v>67</v>
      </c>
      <c r="B123" t="s">
        <v>1632</v>
      </c>
      <c r="C123" t="s">
        <v>366</v>
      </c>
      <c r="D123" t="s">
        <v>40</v>
      </c>
      <c r="E123">
        <v>5</v>
      </c>
      <c r="F123" t="s">
        <v>35</v>
      </c>
      <c r="G123" t="s">
        <v>137</v>
      </c>
      <c r="H123" t="s">
        <v>35</v>
      </c>
      <c r="I123">
        <v>4147.79</v>
      </c>
      <c r="J123">
        <v>0.2</v>
      </c>
      <c r="K123">
        <v>4977.3500000000004</v>
      </c>
      <c r="L123">
        <v>24886.75</v>
      </c>
      <c r="M123">
        <v>67</v>
      </c>
    </row>
    <row r="124" spans="1:13" x14ac:dyDescent="0.25">
      <c r="A124">
        <f t="shared" si="1"/>
        <v>67</v>
      </c>
      <c r="B124" t="s">
        <v>1662</v>
      </c>
      <c r="C124" t="s">
        <v>366</v>
      </c>
      <c r="D124" t="s">
        <v>40</v>
      </c>
      <c r="E124">
        <v>6</v>
      </c>
      <c r="F124" t="s">
        <v>35</v>
      </c>
      <c r="G124" t="s">
        <v>137</v>
      </c>
      <c r="H124" t="s">
        <v>35</v>
      </c>
      <c r="I124">
        <v>4147.79</v>
      </c>
      <c r="J124">
        <v>0.2</v>
      </c>
      <c r="K124">
        <v>4977.3500000000004</v>
      </c>
      <c r="L124">
        <v>29864.1</v>
      </c>
      <c r="M124">
        <v>67</v>
      </c>
    </row>
    <row r="125" spans="1:13" x14ac:dyDescent="0.25">
      <c r="A125">
        <f t="shared" si="1"/>
        <v>67</v>
      </c>
      <c r="B125" t="s">
        <v>1689</v>
      </c>
      <c r="C125" t="s">
        <v>366</v>
      </c>
      <c r="D125" t="s">
        <v>40</v>
      </c>
      <c r="E125">
        <v>6</v>
      </c>
      <c r="F125" t="s">
        <v>35</v>
      </c>
      <c r="G125" t="s">
        <v>137</v>
      </c>
      <c r="H125" t="s">
        <v>35</v>
      </c>
      <c r="I125">
        <v>4147.79</v>
      </c>
      <c r="J125">
        <v>0.2</v>
      </c>
      <c r="K125">
        <v>4977.3500000000004</v>
      </c>
      <c r="L125">
        <v>29864.1</v>
      </c>
      <c r="M125">
        <v>67</v>
      </c>
    </row>
    <row r="126" spans="1:13" x14ac:dyDescent="0.25">
      <c r="A126">
        <f t="shared" si="1"/>
        <v>67</v>
      </c>
      <c r="B126" t="s">
        <v>1718</v>
      </c>
      <c r="C126" t="s">
        <v>366</v>
      </c>
      <c r="D126" t="s">
        <v>40</v>
      </c>
      <c r="E126">
        <v>4</v>
      </c>
      <c r="F126" t="s">
        <v>35</v>
      </c>
      <c r="G126" t="s">
        <v>137</v>
      </c>
      <c r="H126" t="s">
        <v>35</v>
      </c>
      <c r="I126">
        <v>4147.79</v>
      </c>
      <c r="J126">
        <v>0.2</v>
      </c>
      <c r="K126">
        <v>4977.3500000000004</v>
      </c>
      <c r="L126">
        <v>19909.400000000001</v>
      </c>
      <c r="M126">
        <v>67</v>
      </c>
    </row>
    <row r="127" spans="1:13" x14ac:dyDescent="0.25">
      <c r="A127">
        <f t="shared" si="1"/>
        <v>67</v>
      </c>
      <c r="B127" t="s">
        <v>1746</v>
      </c>
      <c r="C127" t="s">
        <v>366</v>
      </c>
      <c r="D127" t="s">
        <v>40</v>
      </c>
      <c r="E127">
        <v>4</v>
      </c>
      <c r="F127" t="s">
        <v>35</v>
      </c>
      <c r="G127" t="s">
        <v>137</v>
      </c>
      <c r="H127" t="s">
        <v>35</v>
      </c>
      <c r="I127">
        <v>4147.79</v>
      </c>
      <c r="J127">
        <v>0.2</v>
      </c>
      <c r="K127">
        <v>4977.3500000000004</v>
      </c>
      <c r="L127">
        <v>19909.400000000001</v>
      </c>
      <c r="M127">
        <v>67</v>
      </c>
    </row>
    <row r="128" spans="1:13" x14ac:dyDescent="0.25">
      <c r="A128">
        <f t="shared" si="1"/>
        <v>67</v>
      </c>
      <c r="B128" t="s">
        <v>1771</v>
      </c>
      <c r="C128" t="s">
        <v>366</v>
      </c>
      <c r="D128" t="s">
        <v>40</v>
      </c>
      <c r="E128">
        <v>5</v>
      </c>
      <c r="F128" t="s">
        <v>35</v>
      </c>
      <c r="G128" t="s">
        <v>137</v>
      </c>
      <c r="H128" t="s">
        <v>35</v>
      </c>
      <c r="I128">
        <v>4147.79</v>
      </c>
      <c r="J128">
        <v>0.2</v>
      </c>
      <c r="K128">
        <v>4977.3500000000004</v>
      </c>
      <c r="L128">
        <v>24886.75</v>
      </c>
      <c r="M128">
        <v>67</v>
      </c>
    </row>
    <row r="129" spans="1:13" x14ac:dyDescent="0.25">
      <c r="A129">
        <f t="shared" si="1"/>
        <v>68</v>
      </c>
      <c r="B129" t="s">
        <v>1643</v>
      </c>
      <c r="C129" t="s">
        <v>1624</v>
      </c>
      <c r="D129" t="s">
        <v>40</v>
      </c>
      <c r="E129">
        <v>1</v>
      </c>
      <c r="F129" t="s">
        <v>35</v>
      </c>
      <c r="G129" t="s">
        <v>137</v>
      </c>
      <c r="H129" t="s">
        <v>35</v>
      </c>
      <c r="I129">
        <v>35246.240000000005</v>
      </c>
      <c r="J129">
        <v>0.2</v>
      </c>
      <c r="K129">
        <v>42295.490000000005</v>
      </c>
      <c r="L129">
        <v>42295.49</v>
      </c>
      <c r="M129">
        <v>68</v>
      </c>
    </row>
    <row r="130" spans="1:13" x14ac:dyDescent="0.25">
      <c r="A130">
        <f t="shared" si="1"/>
        <v>68</v>
      </c>
      <c r="B130" t="s">
        <v>1671</v>
      </c>
      <c r="C130" t="s">
        <v>1624</v>
      </c>
      <c r="D130" t="s">
        <v>40</v>
      </c>
      <c r="E130">
        <v>1</v>
      </c>
      <c r="F130" t="s">
        <v>35</v>
      </c>
      <c r="G130" t="s">
        <v>137</v>
      </c>
      <c r="H130" t="s">
        <v>35</v>
      </c>
      <c r="I130">
        <v>35246.240000000005</v>
      </c>
      <c r="J130">
        <v>0.2</v>
      </c>
      <c r="K130">
        <v>42295.490000000005</v>
      </c>
      <c r="L130">
        <v>42295.49</v>
      </c>
      <c r="M130">
        <v>68</v>
      </c>
    </row>
    <row r="131" spans="1:13" x14ac:dyDescent="0.25">
      <c r="A131">
        <f t="shared" ref="A131:A194" si="2">IF(C131=C130,A130,A130+1)</f>
        <v>68</v>
      </c>
      <c r="B131" t="s">
        <v>1698</v>
      </c>
      <c r="C131" t="s">
        <v>1624</v>
      </c>
      <c r="D131" t="s">
        <v>40</v>
      </c>
      <c r="E131">
        <v>1</v>
      </c>
      <c r="F131" t="s">
        <v>35</v>
      </c>
      <c r="G131" t="s">
        <v>137</v>
      </c>
      <c r="H131" t="s">
        <v>35</v>
      </c>
      <c r="I131">
        <v>35246.240000000005</v>
      </c>
      <c r="J131">
        <v>0.2</v>
      </c>
      <c r="K131">
        <v>42295.490000000005</v>
      </c>
      <c r="L131">
        <v>42295.49</v>
      </c>
      <c r="M131">
        <v>68</v>
      </c>
    </row>
    <row r="132" spans="1:13" x14ac:dyDescent="0.25">
      <c r="A132">
        <f t="shared" si="2"/>
        <v>68</v>
      </c>
      <c r="B132" t="s">
        <v>1727</v>
      </c>
      <c r="C132" t="s">
        <v>1624</v>
      </c>
      <c r="D132" t="s">
        <v>40</v>
      </c>
      <c r="E132">
        <v>1</v>
      </c>
      <c r="F132" t="s">
        <v>35</v>
      </c>
      <c r="G132" t="s">
        <v>137</v>
      </c>
      <c r="H132" t="s">
        <v>35</v>
      </c>
      <c r="I132">
        <v>35246.240000000005</v>
      </c>
      <c r="J132">
        <v>0.2</v>
      </c>
      <c r="K132">
        <v>42295.490000000005</v>
      </c>
      <c r="L132">
        <v>42295.49</v>
      </c>
      <c r="M132">
        <v>68</v>
      </c>
    </row>
    <row r="133" spans="1:13" x14ac:dyDescent="0.25">
      <c r="A133">
        <f t="shared" si="2"/>
        <v>68</v>
      </c>
      <c r="B133" t="s">
        <v>1754</v>
      </c>
      <c r="C133" t="s">
        <v>1624</v>
      </c>
      <c r="D133" t="s">
        <v>40</v>
      </c>
      <c r="E133">
        <v>1</v>
      </c>
      <c r="F133" t="s">
        <v>35</v>
      </c>
      <c r="G133" t="s">
        <v>137</v>
      </c>
      <c r="H133" t="s">
        <v>35</v>
      </c>
      <c r="I133">
        <v>35246.240000000005</v>
      </c>
      <c r="J133">
        <v>0.2</v>
      </c>
      <c r="K133">
        <v>42295.490000000005</v>
      </c>
      <c r="L133">
        <v>42295.49</v>
      </c>
      <c r="M133">
        <v>68</v>
      </c>
    </row>
    <row r="134" spans="1:13" x14ac:dyDescent="0.25">
      <c r="A134">
        <f t="shared" si="2"/>
        <v>68</v>
      </c>
      <c r="B134" t="s">
        <v>1779</v>
      </c>
      <c r="C134" t="s">
        <v>1624</v>
      </c>
      <c r="D134" t="s">
        <v>40</v>
      </c>
      <c r="E134">
        <v>1</v>
      </c>
      <c r="F134" t="s">
        <v>35</v>
      </c>
      <c r="G134" t="s">
        <v>137</v>
      </c>
      <c r="H134" t="s">
        <v>35</v>
      </c>
      <c r="I134">
        <v>35246.240000000005</v>
      </c>
      <c r="J134">
        <v>0.2</v>
      </c>
      <c r="K134">
        <v>42295.490000000005</v>
      </c>
      <c r="L134">
        <v>42295.49</v>
      </c>
      <c r="M134">
        <v>68</v>
      </c>
    </row>
    <row r="135" spans="1:13" x14ac:dyDescent="0.25">
      <c r="A135">
        <f t="shared" si="2"/>
        <v>69</v>
      </c>
      <c r="B135" t="s">
        <v>1799</v>
      </c>
      <c r="C135" t="s">
        <v>1800</v>
      </c>
      <c r="D135" t="s">
        <v>57</v>
      </c>
      <c r="E135">
        <v>1056</v>
      </c>
      <c r="F135" t="s">
        <v>35</v>
      </c>
      <c r="G135" t="s">
        <v>116</v>
      </c>
      <c r="H135" t="s">
        <v>35</v>
      </c>
      <c r="I135">
        <v>299.36</v>
      </c>
      <c r="J135">
        <v>0.3</v>
      </c>
      <c r="K135">
        <v>389.17</v>
      </c>
      <c r="L135">
        <v>410963.52</v>
      </c>
      <c r="M135">
        <v>69</v>
      </c>
    </row>
    <row r="136" spans="1:13" x14ac:dyDescent="0.25">
      <c r="A136">
        <f t="shared" si="2"/>
        <v>70</v>
      </c>
      <c r="B136" t="s">
        <v>1644</v>
      </c>
      <c r="C136" t="s">
        <v>372</v>
      </c>
      <c r="D136" t="s">
        <v>40</v>
      </c>
      <c r="E136">
        <v>1</v>
      </c>
      <c r="F136" t="s">
        <v>35</v>
      </c>
      <c r="G136" t="s">
        <v>137</v>
      </c>
      <c r="H136" t="s">
        <v>35</v>
      </c>
      <c r="I136">
        <v>1106.4100000000001</v>
      </c>
      <c r="J136">
        <v>0.2</v>
      </c>
      <c r="K136">
        <v>1327.7</v>
      </c>
      <c r="L136">
        <v>1327.7</v>
      </c>
      <c r="M136">
        <v>70</v>
      </c>
    </row>
    <row r="137" spans="1:13" x14ac:dyDescent="0.25">
      <c r="A137">
        <f t="shared" si="2"/>
        <v>70</v>
      </c>
      <c r="B137" t="s">
        <v>1672</v>
      </c>
      <c r="C137" t="s">
        <v>372</v>
      </c>
      <c r="D137" t="s">
        <v>40</v>
      </c>
      <c r="E137">
        <v>1</v>
      </c>
      <c r="F137" t="s">
        <v>35</v>
      </c>
      <c r="G137" t="s">
        <v>137</v>
      </c>
      <c r="H137" t="s">
        <v>35</v>
      </c>
      <c r="I137">
        <v>1106.4100000000001</v>
      </c>
      <c r="J137">
        <v>0.2</v>
      </c>
      <c r="K137">
        <v>1327.7</v>
      </c>
      <c r="L137">
        <v>1327.7</v>
      </c>
      <c r="M137">
        <v>70</v>
      </c>
    </row>
    <row r="138" spans="1:13" x14ac:dyDescent="0.25">
      <c r="A138">
        <f t="shared" si="2"/>
        <v>70</v>
      </c>
      <c r="B138" t="s">
        <v>1699</v>
      </c>
      <c r="C138" t="s">
        <v>372</v>
      </c>
      <c r="D138" t="s">
        <v>40</v>
      </c>
      <c r="E138">
        <v>1</v>
      </c>
      <c r="F138" t="s">
        <v>35</v>
      </c>
      <c r="G138" t="s">
        <v>137</v>
      </c>
      <c r="H138" t="s">
        <v>35</v>
      </c>
      <c r="I138">
        <v>1106.4100000000001</v>
      </c>
      <c r="J138">
        <v>0.2</v>
      </c>
      <c r="K138">
        <v>1327.7</v>
      </c>
      <c r="L138">
        <v>1327.7</v>
      </c>
      <c r="M138">
        <v>70</v>
      </c>
    </row>
    <row r="139" spans="1:13" x14ac:dyDescent="0.25">
      <c r="A139">
        <f t="shared" si="2"/>
        <v>70</v>
      </c>
      <c r="B139" t="s">
        <v>1728</v>
      </c>
      <c r="C139" t="s">
        <v>372</v>
      </c>
      <c r="D139" t="s">
        <v>40</v>
      </c>
      <c r="E139">
        <v>1</v>
      </c>
      <c r="F139" t="s">
        <v>35</v>
      </c>
      <c r="G139" t="s">
        <v>137</v>
      </c>
      <c r="H139" t="s">
        <v>35</v>
      </c>
      <c r="I139">
        <v>1106.4100000000001</v>
      </c>
      <c r="J139">
        <v>0.2</v>
      </c>
      <c r="K139">
        <v>1327.7</v>
      </c>
      <c r="L139">
        <v>1327.7</v>
      </c>
      <c r="M139">
        <v>70</v>
      </c>
    </row>
    <row r="140" spans="1:13" x14ac:dyDescent="0.25">
      <c r="A140">
        <f t="shared" si="2"/>
        <v>70</v>
      </c>
      <c r="B140" t="s">
        <v>1755</v>
      </c>
      <c r="C140" t="s">
        <v>372</v>
      </c>
      <c r="D140" t="s">
        <v>40</v>
      </c>
      <c r="E140">
        <v>1</v>
      </c>
      <c r="F140" t="s">
        <v>35</v>
      </c>
      <c r="G140" t="s">
        <v>137</v>
      </c>
      <c r="H140" t="s">
        <v>35</v>
      </c>
      <c r="I140">
        <v>1106.4100000000001</v>
      </c>
      <c r="J140">
        <v>0.2</v>
      </c>
      <c r="K140">
        <v>1327.7</v>
      </c>
      <c r="L140">
        <v>1327.7</v>
      </c>
      <c r="M140">
        <v>70</v>
      </c>
    </row>
    <row r="141" spans="1:13" x14ac:dyDescent="0.25">
      <c r="A141">
        <f t="shared" si="2"/>
        <v>70</v>
      </c>
      <c r="B141" t="s">
        <v>1780</v>
      </c>
      <c r="C141" t="s">
        <v>372</v>
      </c>
      <c r="D141" t="s">
        <v>40</v>
      </c>
      <c r="E141">
        <v>1</v>
      </c>
      <c r="F141" t="s">
        <v>35</v>
      </c>
      <c r="G141" t="s">
        <v>137</v>
      </c>
      <c r="H141" t="s">
        <v>35</v>
      </c>
      <c r="I141">
        <v>1106.4100000000001</v>
      </c>
      <c r="J141">
        <v>0.2</v>
      </c>
      <c r="K141">
        <v>1327.7</v>
      </c>
      <c r="L141">
        <v>1327.7</v>
      </c>
      <c r="M141">
        <v>70</v>
      </c>
    </row>
    <row r="142" spans="1:13" x14ac:dyDescent="0.25">
      <c r="A142">
        <f t="shared" si="2"/>
        <v>71</v>
      </c>
      <c r="B142" t="s">
        <v>1639</v>
      </c>
      <c r="C142" t="s">
        <v>1620</v>
      </c>
      <c r="D142" t="s">
        <v>40</v>
      </c>
      <c r="E142">
        <v>1</v>
      </c>
      <c r="F142" t="s">
        <v>35</v>
      </c>
      <c r="G142" t="s">
        <v>137</v>
      </c>
      <c r="H142" t="s">
        <v>35</v>
      </c>
      <c r="I142">
        <v>4204.76</v>
      </c>
      <c r="J142">
        <v>0.2</v>
      </c>
      <c r="K142">
        <v>5045.72</v>
      </c>
      <c r="L142">
        <v>5045.72</v>
      </c>
      <c r="M142">
        <v>71</v>
      </c>
    </row>
    <row r="143" spans="1:13" x14ac:dyDescent="0.25">
      <c r="A143">
        <f t="shared" si="2"/>
        <v>72</v>
      </c>
      <c r="B143" t="s">
        <v>1641</v>
      </c>
      <c r="C143" t="s">
        <v>1622</v>
      </c>
      <c r="D143" t="s">
        <v>40</v>
      </c>
      <c r="E143">
        <v>4</v>
      </c>
      <c r="F143" t="s">
        <v>35</v>
      </c>
      <c r="G143" t="s">
        <v>137</v>
      </c>
      <c r="H143" t="s">
        <v>35</v>
      </c>
      <c r="I143">
        <v>2762.8500000000004</v>
      </c>
      <c r="J143">
        <v>0.2</v>
      </c>
      <c r="K143">
        <v>3315.42</v>
      </c>
      <c r="L143">
        <v>13261.68</v>
      </c>
      <c r="M143">
        <v>72</v>
      </c>
    </row>
    <row r="144" spans="1:13" x14ac:dyDescent="0.25">
      <c r="A144">
        <f t="shared" si="2"/>
        <v>72</v>
      </c>
      <c r="B144" t="s">
        <v>1669</v>
      </c>
      <c r="C144" t="s">
        <v>1622</v>
      </c>
      <c r="D144" t="s">
        <v>40</v>
      </c>
      <c r="E144">
        <v>6</v>
      </c>
      <c r="F144" t="s">
        <v>35</v>
      </c>
      <c r="G144" t="s">
        <v>137</v>
      </c>
      <c r="H144" t="s">
        <v>35</v>
      </c>
      <c r="I144">
        <v>2762.8500000000004</v>
      </c>
      <c r="J144">
        <v>0.2</v>
      </c>
      <c r="K144">
        <v>3315.42</v>
      </c>
      <c r="L144">
        <v>19892.52</v>
      </c>
      <c r="M144">
        <v>72</v>
      </c>
    </row>
    <row r="145" spans="1:13" x14ac:dyDescent="0.25">
      <c r="A145">
        <f t="shared" si="2"/>
        <v>72</v>
      </c>
      <c r="B145" t="s">
        <v>1696</v>
      </c>
      <c r="C145" t="s">
        <v>1622</v>
      </c>
      <c r="D145" t="s">
        <v>40</v>
      </c>
      <c r="E145">
        <v>8</v>
      </c>
      <c r="F145" t="s">
        <v>35</v>
      </c>
      <c r="G145" t="s">
        <v>137</v>
      </c>
      <c r="H145" t="s">
        <v>35</v>
      </c>
      <c r="I145">
        <v>2762.8500000000004</v>
      </c>
      <c r="J145">
        <v>0.2</v>
      </c>
      <c r="K145">
        <v>3315.42</v>
      </c>
      <c r="L145">
        <v>26523.360000000001</v>
      </c>
      <c r="M145">
        <v>72</v>
      </c>
    </row>
    <row r="146" spans="1:13" x14ac:dyDescent="0.25">
      <c r="A146">
        <f t="shared" si="2"/>
        <v>72</v>
      </c>
      <c r="B146" t="s">
        <v>1725</v>
      </c>
      <c r="C146" t="s">
        <v>1622</v>
      </c>
      <c r="D146" t="s">
        <v>40</v>
      </c>
      <c r="E146">
        <v>4</v>
      </c>
      <c r="F146" t="s">
        <v>35</v>
      </c>
      <c r="G146" t="s">
        <v>137</v>
      </c>
      <c r="H146" t="s">
        <v>35</v>
      </c>
      <c r="I146">
        <v>2762.8500000000004</v>
      </c>
      <c r="J146">
        <v>0.2</v>
      </c>
      <c r="K146">
        <v>3315.42</v>
      </c>
      <c r="L146">
        <v>13261.68</v>
      </c>
      <c r="M146">
        <v>72</v>
      </c>
    </row>
    <row r="147" spans="1:13" x14ac:dyDescent="0.25">
      <c r="A147">
        <f t="shared" si="2"/>
        <v>72</v>
      </c>
      <c r="B147" t="s">
        <v>1752</v>
      </c>
      <c r="C147" t="s">
        <v>1622</v>
      </c>
      <c r="D147" t="s">
        <v>40</v>
      </c>
      <c r="E147">
        <v>4</v>
      </c>
      <c r="F147" t="s">
        <v>35</v>
      </c>
      <c r="G147" t="s">
        <v>137</v>
      </c>
      <c r="H147" t="s">
        <v>35</v>
      </c>
      <c r="I147">
        <v>2762.8500000000004</v>
      </c>
      <c r="J147">
        <v>0.2</v>
      </c>
      <c r="K147">
        <v>3315.42</v>
      </c>
      <c r="L147">
        <v>13261.68</v>
      </c>
      <c r="M147">
        <v>72</v>
      </c>
    </row>
    <row r="148" spans="1:13" x14ac:dyDescent="0.25">
      <c r="A148">
        <f t="shared" si="2"/>
        <v>72</v>
      </c>
      <c r="B148" t="s">
        <v>1777</v>
      </c>
      <c r="C148" t="s">
        <v>1622</v>
      </c>
      <c r="D148" t="s">
        <v>40</v>
      </c>
      <c r="E148">
        <v>8</v>
      </c>
      <c r="F148" t="s">
        <v>35</v>
      </c>
      <c r="G148" t="s">
        <v>137</v>
      </c>
      <c r="H148" t="s">
        <v>35</v>
      </c>
      <c r="I148">
        <v>2762.8500000000004</v>
      </c>
      <c r="J148">
        <v>0.2</v>
      </c>
      <c r="K148">
        <v>3315.42</v>
      </c>
      <c r="L148">
        <v>26523.360000000001</v>
      </c>
      <c r="M148">
        <v>72</v>
      </c>
    </row>
    <row r="149" spans="1:13" x14ac:dyDescent="0.25">
      <c r="A149">
        <f t="shared" si="2"/>
        <v>73</v>
      </c>
      <c r="B149" t="s">
        <v>1638</v>
      </c>
      <c r="C149" t="s">
        <v>1619</v>
      </c>
      <c r="D149" t="s">
        <v>40</v>
      </c>
      <c r="E149">
        <v>5</v>
      </c>
      <c r="F149" t="s">
        <v>35</v>
      </c>
      <c r="G149" t="s">
        <v>137</v>
      </c>
      <c r="H149" t="s">
        <v>35</v>
      </c>
      <c r="I149">
        <v>4597.59</v>
      </c>
      <c r="J149">
        <v>0.2</v>
      </c>
      <c r="K149">
        <v>5517.1100000000006</v>
      </c>
      <c r="L149">
        <v>27585.55</v>
      </c>
      <c r="M149">
        <v>73</v>
      </c>
    </row>
    <row r="150" spans="1:13" x14ac:dyDescent="0.25">
      <c r="A150">
        <f t="shared" si="2"/>
        <v>73</v>
      </c>
      <c r="B150" t="s">
        <v>1667</v>
      </c>
      <c r="C150" t="s">
        <v>1619</v>
      </c>
      <c r="D150" t="s">
        <v>40</v>
      </c>
      <c r="E150">
        <v>6</v>
      </c>
      <c r="F150" t="s">
        <v>35</v>
      </c>
      <c r="G150" t="s">
        <v>137</v>
      </c>
      <c r="H150" t="s">
        <v>35</v>
      </c>
      <c r="I150">
        <v>4597.59</v>
      </c>
      <c r="J150">
        <v>0.2</v>
      </c>
      <c r="K150">
        <v>5517.1100000000006</v>
      </c>
      <c r="L150">
        <v>33102.660000000003</v>
      </c>
      <c r="M150">
        <v>73</v>
      </c>
    </row>
    <row r="151" spans="1:13" x14ac:dyDescent="0.25">
      <c r="A151">
        <f t="shared" si="2"/>
        <v>73</v>
      </c>
      <c r="B151" t="s">
        <v>1694</v>
      </c>
      <c r="C151" t="s">
        <v>1619</v>
      </c>
      <c r="D151" t="s">
        <v>40</v>
      </c>
      <c r="E151">
        <v>6</v>
      </c>
      <c r="F151" t="s">
        <v>35</v>
      </c>
      <c r="G151" t="s">
        <v>137</v>
      </c>
      <c r="H151" t="s">
        <v>35</v>
      </c>
      <c r="I151">
        <v>4597.59</v>
      </c>
      <c r="J151">
        <v>0.2</v>
      </c>
      <c r="K151">
        <v>5517.1100000000006</v>
      </c>
      <c r="L151">
        <v>33102.660000000003</v>
      </c>
      <c r="M151">
        <v>73</v>
      </c>
    </row>
    <row r="152" spans="1:13" x14ac:dyDescent="0.25">
      <c r="A152">
        <f t="shared" si="2"/>
        <v>73</v>
      </c>
      <c r="B152" t="s">
        <v>1723</v>
      </c>
      <c r="C152" t="s">
        <v>1619</v>
      </c>
      <c r="D152" t="s">
        <v>40</v>
      </c>
      <c r="E152">
        <v>4</v>
      </c>
      <c r="F152" t="s">
        <v>35</v>
      </c>
      <c r="G152" t="s">
        <v>137</v>
      </c>
      <c r="H152" t="s">
        <v>35</v>
      </c>
      <c r="I152">
        <v>4597.59</v>
      </c>
      <c r="J152">
        <v>0.2</v>
      </c>
      <c r="K152">
        <v>5517.1100000000006</v>
      </c>
      <c r="L152">
        <v>22068.44</v>
      </c>
      <c r="M152">
        <v>73</v>
      </c>
    </row>
    <row r="153" spans="1:13" x14ac:dyDescent="0.25">
      <c r="A153">
        <f t="shared" si="2"/>
        <v>73</v>
      </c>
      <c r="B153" t="s">
        <v>1750</v>
      </c>
      <c r="C153" t="s">
        <v>1619</v>
      </c>
      <c r="D153" t="s">
        <v>40</v>
      </c>
      <c r="E153">
        <v>4</v>
      </c>
      <c r="F153" t="s">
        <v>35</v>
      </c>
      <c r="G153" t="s">
        <v>137</v>
      </c>
      <c r="H153" t="s">
        <v>35</v>
      </c>
      <c r="I153">
        <v>4597.59</v>
      </c>
      <c r="J153">
        <v>0.2</v>
      </c>
      <c r="K153">
        <v>5517.1100000000006</v>
      </c>
      <c r="L153">
        <v>22068.44</v>
      </c>
      <c r="M153">
        <v>73</v>
      </c>
    </row>
    <row r="154" spans="1:13" x14ac:dyDescent="0.25">
      <c r="A154">
        <f t="shared" si="2"/>
        <v>73</v>
      </c>
      <c r="B154" t="s">
        <v>1775</v>
      </c>
      <c r="C154" t="s">
        <v>1619</v>
      </c>
      <c r="D154" t="s">
        <v>40</v>
      </c>
      <c r="E154">
        <v>5</v>
      </c>
      <c r="F154" t="s">
        <v>35</v>
      </c>
      <c r="G154" t="s">
        <v>137</v>
      </c>
      <c r="H154" t="s">
        <v>35</v>
      </c>
      <c r="I154">
        <v>4597.59</v>
      </c>
      <c r="J154">
        <v>0.2</v>
      </c>
      <c r="K154">
        <v>5517.1100000000006</v>
      </c>
      <c r="L154">
        <v>27585.55</v>
      </c>
      <c r="M154">
        <v>73</v>
      </c>
    </row>
    <row r="155" spans="1:13" x14ac:dyDescent="0.25">
      <c r="A155">
        <f t="shared" si="2"/>
        <v>74</v>
      </c>
      <c r="B155" t="s">
        <v>1640</v>
      </c>
      <c r="C155" t="s">
        <v>1621</v>
      </c>
      <c r="D155" t="s">
        <v>40</v>
      </c>
      <c r="E155">
        <v>5</v>
      </c>
      <c r="F155" t="s">
        <v>35</v>
      </c>
      <c r="G155" t="s">
        <v>137</v>
      </c>
      <c r="H155" t="s">
        <v>35</v>
      </c>
      <c r="I155">
        <v>3591.32</v>
      </c>
      <c r="J155">
        <v>0.2</v>
      </c>
      <c r="K155">
        <v>4309.59</v>
      </c>
      <c r="L155">
        <v>21547.95</v>
      </c>
      <c r="M155">
        <v>74</v>
      </c>
    </row>
    <row r="156" spans="1:13" x14ac:dyDescent="0.25">
      <c r="A156">
        <f t="shared" si="2"/>
        <v>74</v>
      </c>
      <c r="B156" t="s">
        <v>1668</v>
      </c>
      <c r="C156" t="s">
        <v>1621</v>
      </c>
      <c r="D156" t="s">
        <v>40</v>
      </c>
      <c r="E156">
        <v>6</v>
      </c>
      <c r="F156" t="s">
        <v>35</v>
      </c>
      <c r="G156" t="s">
        <v>137</v>
      </c>
      <c r="H156" t="s">
        <v>35</v>
      </c>
      <c r="I156">
        <v>3591.32</v>
      </c>
      <c r="J156">
        <v>0.2</v>
      </c>
      <c r="K156">
        <v>4309.59</v>
      </c>
      <c r="L156">
        <v>25857.54</v>
      </c>
      <c r="M156">
        <v>74</v>
      </c>
    </row>
    <row r="157" spans="1:13" x14ac:dyDescent="0.25">
      <c r="A157">
        <f t="shared" si="2"/>
        <v>74</v>
      </c>
      <c r="B157" t="s">
        <v>1695</v>
      </c>
      <c r="C157" t="s">
        <v>1621</v>
      </c>
      <c r="D157" t="s">
        <v>40</v>
      </c>
      <c r="E157">
        <v>6</v>
      </c>
      <c r="F157" t="s">
        <v>35</v>
      </c>
      <c r="G157" t="s">
        <v>137</v>
      </c>
      <c r="H157" t="s">
        <v>35</v>
      </c>
      <c r="I157">
        <v>3591.32</v>
      </c>
      <c r="J157">
        <v>0.2</v>
      </c>
      <c r="K157">
        <v>4309.59</v>
      </c>
      <c r="L157">
        <v>25857.54</v>
      </c>
      <c r="M157">
        <v>74</v>
      </c>
    </row>
    <row r="158" spans="1:13" x14ac:dyDescent="0.25">
      <c r="A158">
        <f t="shared" si="2"/>
        <v>74</v>
      </c>
      <c r="B158" t="s">
        <v>1724</v>
      </c>
      <c r="C158" t="s">
        <v>1621</v>
      </c>
      <c r="D158" t="s">
        <v>40</v>
      </c>
      <c r="E158">
        <v>4</v>
      </c>
      <c r="F158" t="s">
        <v>35</v>
      </c>
      <c r="G158" t="s">
        <v>137</v>
      </c>
      <c r="H158" t="s">
        <v>35</v>
      </c>
      <c r="I158">
        <v>3591.32</v>
      </c>
      <c r="J158">
        <v>0.2</v>
      </c>
      <c r="K158">
        <v>4309.59</v>
      </c>
      <c r="L158">
        <v>17238.36</v>
      </c>
      <c r="M158">
        <v>74</v>
      </c>
    </row>
    <row r="159" spans="1:13" x14ac:dyDescent="0.25">
      <c r="A159">
        <f t="shared" si="2"/>
        <v>74</v>
      </c>
      <c r="B159" t="s">
        <v>1751</v>
      </c>
      <c r="C159" t="s">
        <v>1621</v>
      </c>
      <c r="D159" t="s">
        <v>40</v>
      </c>
      <c r="E159">
        <v>4</v>
      </c>
      <c r="F159" t="s">
        <v>35</v>
      </c>
      <c r="G159" t="s">
        <v>137</v>
      </c>
      <c r="H159" t="s">
        <v>35</v>
      </c>
      <c r="I159">
        <v>3591.32</v>
      </c>
      <c r="J159">
        <v>0.2</v>
      </c>
      <c r="K159">
        <v>4309.59</v>
      </c>
      <c r="L159">
        <v>17238.36</v>
      </c>
      <c r="M159">
        <v>74</v>
      </c>
    </row>
    <row r="160" spans="1:13" x14ac:dyDescent="0.25">
      <c r="A160">
        <f t="shared" si="2"/>
        <v>74</v>
      </c>
      <c r="B160" t="s">
        <v>1776</v>
      </c>
      <c r="C160" t="s">
        <v>1621</v>
      </c>
      <c r="D160" t="s">
        <v>40</v>
      </c>
      <c r="E160">
        <v>5</v>
      </c>
      <c r="F160" t="s">
        <v>35</v>
      </c>
      <c r="G160" t="s">
        <v>137</v>
      </c>
      <c r="H160" t="s">
        <v>35</v>
      </c>
      <c r="I160">
        <v>3591.32</v>
      </c>
      <c r="J160">
        <v>0.2</v>
      </c>
      <c r="K160">
        <v>4309.59</v>
      </c>
      <c r="L160">
        <v>21547.95</v>
      </c>
      <c r="M160">
        <v>74</v>
      </c>
    </row>
    <row r="161" spans="1:13" x14ac:dyDescent="0.25">
      <c r="A161">
        <f t="shared" si="2"/>
        <v>75</v>
      </c>
      <c r="B161" t="s">
        <v>232</v>
      </c>
      <c r="C161" t="s">
        <v>257</v>
      </c>
      <c r="D161" t="s">
        <v>40</v>
      </c>
      <c r="E161">
        <v>1</v>
      </c>
      <c r="G161" t="s">
        <v>115</v>
      </c>
      <c r="H161" t="s">
        <v>35</v>
      </c>
      <c r="I161">
        <v>2458.8000000000002</v>
      </c>
      <c r="J161">
        <v>0.3</v>
      </c>
      <c r="K161">
        <v>3196.44</v>
      </c>
      <c r="L161">
        <v>3196.44</v>
      </c>
      <c r="M161">
        <v>75</v>
      </c>
    </row>
    <row r="162" spans="1:13" x14ac:dyDescent="0.25">
      <c r="A162">
        <f t="shared" si="2"/>
        <v>76</v>
      </c>
      <c r="B162" t="s">
        <v>215</v>
      </c>
      <c r="C162" t="s">
        <v>271</v>
      </c>
      <c r="K162">
        <v>0</v>
      </c>
      <c r="L162">
        <v>286959.78000000003</v>
      </c>
      <c r="M162">
        <v>76</v>
      </c>
    </row>
    <row r="163" spans="1:13" x14ac:dyDescent="0.25">
      <c r="A163">
        <f t="shared" si="2"/>
        <v>77</v>
      </c>
      <c r="B163" t="s">
        <v>1798</v>
      </c>
      <c r="C163" t="s">
        <v>1802</v>
      </c>
      <c r="K163">
        <v>0</v>
      </c>
      <c r="L163">
        <v>447385.18</v>
      </c>
      <c r="M163">
        <v>77</v>
      </c>
    </row>
    <row r="164" spans="1:13" x14ac:dyDescent="0.25">
      <c r="A164">
        <f t="shared" si="2"/>
        <v>78</v>
      </c>
      <c r="B164" t="s">
        <v>190</v>
      </c>
      <c r="C164" t="s">
        <v>93</v>
      </c>
      <c r="D164" t="s">
        <v>55</v>
      </c>
      <c r="E164">
        <v>767.13</v>
      </c>
      <c r="F164" t="s">
        <v>96</v>
      </c>
      <c r="G164" t="s">
        <v>115</v>
      </c>
      <c r="H164">
        <v>800000</v>
      </c>
      <c r="I164">
        <v>7.78</v>
      </c>
      <c r="J164">
        <v>0.3</v>
      </c>
      <c r="K164">
        <v>10.119999999999999</v>
      </c>
      <c r="L164">
        <v>7763.3600000000006</v>
      </c>
      <c r="M164">
        <v>78</v>
      </c>
    </row>
    <row r="165" spans="1:13" x14ac:dyDescent="0.25">
      <c r="A165">
        <f t="shared" si="2"/>
        <v>79</v>
      </c>
      <c r="B165" t="s">
        <v>233</v>
      </c>
      <c r="C165" t="s">
        <v>258</v>
      </c>
      <c r="D165" t="s">
        <v>40</v>
      </c>
      <c r="E165">
        <v>1</v>
      </c>
      <c r="G165" t="s">
        <v>115</v>
      </c>
      <c r="H165" t="s">
        <v>35</v>
      </c>
      <c r="I165">
        <v>1229.4000000000001</v>
      </c>
      <c r="J165">
        <v>0.3</v>
      </c>
      <c r="K165">
        <v>1598.22</v>
      </c>
      <c r="L165">
        <v>1598.22</v>
      </c>
      <c r="M165">
        <v>79</v>
      </c>
    </row>
    <row r="166" spans="1:13" x14ac:dyDescent="0.25">
      <c r="A166">
        <f t="shared" si="2"/>
        <v>80</v>
      </c>
      <c r="B166" t="s">
        <v>173</v>
      </c>
      <c r="C166" t="s">
        <v>52</v>
      </c>
      <c r="K166">
        <v>0</v>
      </c>
      <c r="L166">
        <v>1457895.2200000002</v>
      </c>
      <c r="M166">
        <v>80</v>
      </c>
    </row>
    <row r="167" spans="1:13" x14ac:dyDescent="0.25">
      <c r="A167">
        <f t="shared" si="2"/>
        <v>81</v>
      </c>
      <c r="B167" t="s">
        <v>34</v>
      </c>
      <c r="C167" t="s">
        <v>99</v>
      </c>
      <c r="K167">
        <v>0</v>
      </c>
      <c r="L167">
        <v>1450087.1700000002</v>
      </c>
      <c r="M167">
        <v>81</v>
      </c>
    </row>
    <row r="168" spans="1:13" x14ac:dyDescent="0.25">
      <c r="A168">
        <f t="shared" si="2"/>
        <v>82</v>
      </c>
      <c r="B168" t="s">
        <v>1897</v>
      </c>
      <c r="C168" t="s">
        <v>1898</v>
      </c>
      <c r="D168" t="s">
        <v>55</v>
      </c>
      <c r="E168">
        <v>59.9</v>
      </c>
      <c r="F168" t="s">
        <v>35</v>
      </c>
      <c r="G168" t="s">
        <v>116</v>
      </c>
      <c r="H168" t="s">
        <v>35</v>
      </c>
      <c r="I168">
        <v>66.849999999999994</v>
      </c>
      <c r="J168">
        <v>0.3</v>
      </c>
      <c r="K168">
        <v>86.910000000000011</v>
      </c>
      <c r="L168">
        <v>5205.91</v>
      </c>
      <c r="M168">
        <v>82</v>
      </c>
    </row>
    <row r="169" spans="1:13" x14ac:dyDescent="0.25">
      <c r="A169">
        <f t="shared" si="2"/>
        <v>83</v>
      </c>
      <c r="B169" t="s">
        <v>80</v>
      </c>
      <c r="C169" t="s">
        <v>282</v>
      </c>
      <c r="D169" t="s">
        <v>55</v>
      </c>
      <c r="E169">
        <v>480.23</v>
      </c>
      <c r="F169" t="s">
        <v>127</v>
      </c>
      <c r="G169" t="s">
        <v>361</v>
      </c>
      <c r="H169">
        <v>560400</v>
      </c>
      <c r="I169" t="s">
        <v>35</v>
      </c>
      <c r="J169" t="s">
        <v>1797</v>
      </c>
      <c r="K169">
        <v>6.84</v>
      </c>
      <c r="L169">
        <v>3284.78</v>
      </c>
      <c r="M169">
        <v>83</v>
      </c>
    </row>
    <row r="170" spans="1:13" x14ac:dyDescent="0.25">
      <c r="A170">
        <f t="shared" si="2"/>
        <v>83</v>
      </c>
      <c r="B170" t="s">
        <v>38</v>
      </c>
      <c r="C170" t="s">
        <v>282</v>
      </c>
      <c r="D170" t="s">
        <v>55</v>
      </c>
      <c r="E170">
        <v>444.73</v>
      </c>
      <c r="F170" t="s">
        <v>127</v>
      </c>
      <c r="G170" t="s">
        <v>361</v>
      </c>
      <c r="H170">
        <v>560400</v>
      </c>
      <c r="I170" t="s">
        <v>35</v>
      </c>
      <c r="J170" t="s">
        <v>1797</v>
      </c>
      <c r="K170">
        <v>6.84</v>
      </c>
      <c r="L170">
        <v>3041.96</v>
      </c>
      <c r="M170">
        <v>83</v>
      </c>
    </row>
    <row r="171" spans="1:13" x14ac:dyDescent="0.25">
      <c r="A171">
        <f t="shared" si="2"/>
        <v>84</v>
      </c>
      <c r="B171" t="s">
        <v>53</v>
      </c>
      <c r="C171" t="s">
        <v>197</v>
      </c>
      <c r="K171">
        <v>0</v>
      </c>
      <c r="L171">
        <v>101279.61</v>
      </c>
      <c r="M171">
        <v>84</v>
      </c>
    </row>
    <row r="172" spans="1:13" x14ac:dyDescent="0.25">
      <c r="A172">
        <f t="shared" si="2"/>
        <v>85</v>
      </c>
      <c r="B172" t="s">
        <v>1646</v>
      </c>
      <c r="C172" t="s">
        <v>373</v>
      </c>
      <c r="D172" t="s">
        <v>40</v>
      </c>
      <c r="E172">
        <v>1</v>
      </c>
      <c r="F172" t="s">
        <v>35</v>
      </c>
      <c r="G172" t="s">
        <v>137</v>
      </c>
      <c r="H172" t="s">
        <v>35</v>
      </c>
      <c r="I172">
        <v>2155.4100000000003</v>
      </c>
      <c r="J172">
        <v>0.2</v>
      </c>
      <c r="K172">
        <v>2586.5</v>
      </c>
      <c r="L172">
        <v>2586.5</v>
      </c>
      <c r="M172">
        <v>85</v>
      </c>
    </row>
    <row r="173" spans="1:13" x14ac:dyDescent="0.25">
      <c r="A173">
        <f t="shared" si="2"/>
        <v>85</v>
      </c>
      <c r="B173" t="s">
        <v>1674</v>
      </c>
      <c r="C173" t="s">
        <v>373</v>
      </c>
      <c r="D173" t="s">
        <v>40</v>
      </c>
      <c r="E173">
        <v>1</v>
      </c>
      <c r="F173" t="s">
        <v>35</v>
      </c>
      <c r="G173" t="s">
        <v>137</v>
      </c>
      <c r="H173" t="s">
        <v>35</v>
      </c>
      <c r="I173">
        <v>2155.4100000000003</v>
      </c>
      <c r="J173">
        <v>0.2</v>
      </c>
      <c r="K173">
        <v>2586.5</v>
      </c>
      <c r="L173">
        <v>2586.5</v>
      </c>
      <c r="M173">
        <v>85</v>
      </c>
    </row>
    <row r="174" spans="1:13" x14ac:dyDescent="0.25">
      <c r="A174">
        <f t="shared" si="2"/>
        <v>85</v>
      </c>
      <c r="B174" t="s">
        <v>1701</v>
      </c>
      <c r="C174" t="s">
        <v>373</v>
      </c>
      <c r="D174" t="s">
        <v>40</v>
      </c>
      <c r="E174">
        <v>1</v>
      </c>
      <c r="F174" t="s">
        <v>35</v>
      </c>
      <c r="G174" t="s">
        <v>137</v>
      </c>
      <c r="H174" t="s">
        <v>35</v>
      </c>
      <c r="I174">
        <v>2155.4100000000003</v>
      </c>
      <c r="J174">
        <v>0.2</v>
      </c>
      <c r="K174">
        <v>2586.5</v>
      </c>
      <c r="L174">
        <v>2586.5</v>
      </c>
      <c r="M174">
        <v>85</v>
      </c>
    </row>
    <row r="175" spans="1:13" x14ac:dyDescent="0.25">
      <c r="A175">
        <f t="shared" si="2"/>
        <v>85</v>
      </c>
      <c r="B175" t="s">
        <v>1730</v>
      </c>
      <c r="C175" t="s">
        <v>373</v>
      </c>
      <c r="D175" t="s">
        <v>40</v>
      </c>
      <c r="E175">
        <v>1</v>
      </c>
      <c r="F175" t="s">
        <v>35</v>
      </c>
      <c r="G175" t="s">
        <v>137</v>
      </c>
      <c r="H175" t="s">
        <v>35</v>
      </c>
      <c r="I175">
        <v>2155.4100000000003</v>
      </c>
      <c r="J175">
        <v>0.2</v>
      </c>
      <c r="K175">
        <v>2586.5</v>
      </c>
      <c r="L175">
        <v>2586.5</v>
      </c>
      <c r="M175">
        <v>85</v>
      </c>
    </row>
    <row r="176" spans="1:13" x14ac:dyDescent="0.25">
      <c r="A176">
        <f t="shared" si="2"/>
        <v>85</v>
      </c>
      <c r="B176" t="s">
        <v>1757</v>
      </c>
      <c r="C176" t="s">
        <v>373</v>
      </c>
      <c r="D176" t="s">
        <v>40</v>
      </c>
      <c r="E176">
        <v>1</v>
      </c>
      <c r="F176" t="s">
        <v>35</v>
      </c>
      <c r="G176" t="s">
        <v>137</v>
      </c>
      <c r="H176" t="s">
        <v>35</v>
      </c>
      <c r="I176">
        <v>2155.4100000000003</v>
      </c>
      <c r="J176">
        <v>0.2</v>
      </c>
      <c r="K176">
        <v>2586.5</v>
      </c>
      <c r="L176">
        <v>2586.5</v>
      </c>
      <c r="M176">
        <v>85</v>
      </c>
    </row>
    <row r="177" spans="1:13" x14ac:dyDescent="0.25">
      <c r="A177">
        <f t="shared" si="2"/>
        <v>85</v>
      </c>
      <c r="B177" t="s">
        <v>1782</v>
      </c>
      <c r="C177" t="s">
        <v>373</v>
      </c>
      <c r="D177" t="s">
        <v>40</v>
      </c>
      <c r="E177">
        <v>1</v>
      </c>
      <c r="F177" t="s">
        <v>35</v>
      </c>
      <c r="G177" t="s">
        <v>137</v>
      </c>
      <c r="H177" t="s">
        <v>35</v>
      </c>
      <c r="I177">
        <v>2155.4100000000003</v>
      </c>
      <c r="J177">
        <v>0.2</v>
      </c>
      <c r="K177">
        <v>2586.5</v>
      </c>
      <c r="L177">
        <v>2586.5</v>
      </c>
      <c r="M177">
        <v>85</v>
      </c>
    </row>
    <row r="178" spans="1:13" x14ac:dyDescent="0.25">
      <c r="A178">
        <f t="shared" si="2"/>
        <v>86</v>
      </c>
      <c r="B178" t="s">
        <v>168</v>
      </c>
      <c r="C178" t="s">
        <v>100</v>
      </c>
      <c r="D178" t="s">
        <v>40</v>
      </c>
      <c r="E178">
        <v>483</v>
      </c>
      <c r="F178" t="s">
        <v>101</v>
      </c>
      <c r="G178" t="s">
        <v>116</v>
      </c>
      <c r="H178" t="s">
        <v>35</v>
      </c>
      <c r="I178">
        <v>1985.8700000000001</v>
      </c>
      <c r="J178">
        <v>0.3</v>
      </c>
      <c r="K178">
        <v>2581.6400000000003</v>
      </c>
      <c r="L178">
        <v>1246932.1200000001</v>
      </c>
      <c r="M178">
        <v>86</v>
      </c>
    </row>
    <row r="179" spans="1:13" x14ac:dyDescent="0.25">
      <c r="A179">
        <f t="shared" si="2"/>
        <v>87</v>
      </c>
      <c r="B179" t="s">
        <v>224</v>
      </c>
      <c r="C179" t="s">
        <v>205</v>
      </c>
      <c r="D179" t="s">
        <v>199</v>
      </c>
      <c r="E179">
        <v>6</v>
      </c>
      <c r="G179" t="s">
        <v>217</v>
      </c>
      <c r="H179" t="s">
        <v>35</v>
      </c>
      <c r="I179">
        <v>363.28</v>
      </c>
      <c r="J179">
        <v>0.3</v>
      </c>
      <c r="K179">
        <v>472.27</v>
      </c>
      <c r="L179">
        <v>2833.62</v>
      </c>
      <c r="M179">
        <v>87</v>
      </c>
    </row>
    <row r="180" spans="1:13" x14ac:dyDescent="0.25">
      <c r="A180">
        <f t="shared" si="2"/>
        <v>88</v>
      </c>
      <c r="B180" t="s">
        <v>169</v>
      </c>
      <c r="C180" t="s">
        <v>142</v>
      </c>
      <c r="D180" t="s">
        <v>57</v>
      </c>
      <c r="E180">
        <v>17115</v>
      </c>
      <c r="F180" t="s">
        <v>101</v>
      </c>
      <c r="G180" t="s">
        <v>116</v>
      </c>
      <c r="H180" t="s">
        <v>35</v>
      </c>
      <c r="I180">
        <v>9.129999999999999</v>
      </c>
      <c r="J180">
        <v>0.3</v>
      </c>
      <c r="K180">
        <v>11.87</v>
      </c>
      <c r="L180">
        <v>203155.05</v>
      </c>
      <c r="M180">
        <v>88</v>
      </c>
    </row>
    <row r="181" spans="1:13" x14ac:dyDescent="0.25">
      <c r="A181">
        <f t="shared" si="2"/>
        <v>89</v>
      </c>
      <c r="B181" t="s">
        <v>23</v>
      </c>
      <c r="C181" t="s">
        <v>60</v>
      </c>
      <c r="D181" t="s">
        <v>56</v>
      </c>
      <c r="E181">
        <v>6.79</v>
      </c>
      <c r="F181" t="s">
        <v>122</v>
      </c>
      <c r="G181" t="s">
        <v>361</v>
      </c>
      <c r="H181">
        <v>603900</v>
      </c>
      <c r="I181">
        <v>104.83</v>
      </c>
      <c r="J181">
        <v>0.3</v>
      </c>
      <c r="K181">
        <v>136.28</v>
      </c>
      <c r="L181">
        <v>925.35</v>
      </c>
      <c r="M181">
        <v>89</v>
      </c>
    </row>
    <row r="182" spans="1:13" x14ac:dyDescent="0.25">
      <c r="A182">
        <f t="shared" si="2"/>
        <v>90</v>
      </c>
      <c r="B182" t="s">
        <v>226</v>
      </c>
      <c r="C182" t="s">
        <v>207</v>
      </c>
      <c r="D182" t="s">
        <v>199</v>
      </c>
      <c r="E182">
        <v>6</v>
      </c>
      <c r="G182" t="s">
        <v>1610</v>
      </c>
      <c r="H182" t="s">
        <v>35</v>
      </c>
      <c r="I182">
        <v>4136.3898898324624</v>
      </c>
      <c r="J182">
        <v>0.3</v>
      </c>
      <c r="K182">
        <v>5377.31</v>
      </c>
      <c r="L182">
        <v>32263.86</v>
      </c>
      <c r="M182">
        <v>90</v>
      </c>
    </row>
    <row r="183" spans="1:13" x14ac:dyDescent="0.25">
      <c r="A183">
        <f t="shared" si="2"/>
        <v>91</v>
      </c>
      <c r="B183" t="s">
        <v>234</v>
      </c>
      <c r="C183" t="s">
        <v>259</v>
      </c>
      <c r="D183" t="s">
        <v>40</v>
      </c>
      <c r="E183">
        <v>2</v>
      </c>
      <c r="G183" t="s">
        <v>115</v>
      </c>
      <c r="H183" t="s">
        <v>35</v>
      </c>
      <c r="I183">
        <v>1229.4000000000001</v>
      </c>
      <c r="J183">
        <v>0.3</v>
      </c>
      <c r="K183">
        <v>1598.22</v>
      </c>
      <c r="L183">
        <v>3196.44</v>
      </c>
      <c r="M183">
        <v>91</v>
      </c>
    </row>
    <row r="184" spans="1:13" x14ac:dyDescent="0.25">
      <c r="A184">
        <f t="shared" si="2"/>
        <v>92</v>
      </c>
      <c r="B184" t="s">
        <v>41</v>
      </c>
      <c r="C184" t="s">
        <v>278</v>
      </c>
      <c r="D184" t="s">
        <v>57</v>
      </c>
      <c r="E184">
        <v>115</v>
      </c>
      <c r="F184" t="s">
        <v>125</v>
      </c>
      <c r="G184" t="s">
        <v>361</v>
      </c>
      <c r="H184">
        <v>810150</v>
      </c>
      <c r="I184">
        <v>38.229999999999997</v>
      </c>
      <c r="J184">
        <v>0.3</v>
      </c>
      <c r="K184">
        <v>49.699999999999996</v>
      </c>
      <c r="L184">
        <v>5715.5</v>
      </c>
      <c r="M184">
        <v>92</v>
      </c>
    </row>
    <row r="185" spans="1:13" x14ac:dyDescent="0.25">
      <c r="A185">
        <f t="shared" si="2"/>
        <v>93</v>
      </c>
      <c r="B185" t="s">
        <v>42</v>
      </c>
      <c r="C185" t="s">
        <v>279</v>
      </c>
      <c r="D185" t="s">
        <v>57</v>
      </c>
      <c r="E185">
        <v>5</v>
      </c>
      <c r="F185" t="s">
        <v>125</v>
      </c>
      <c r="G185" t="s">
        <v>361</v>
      </c>
      <c r="H185">
        <v>810650</v>
      </c>
      <c r="I185">
        <v>31.98</v>
      </c>
      <c r="J185">
        <v>0.3</v>
      </c>
      <c r="K185">
        <v>41.58</v>
      </c>
      <c r="L185">
        <v>207.9</v>
      </c>
      <c r="M185">
        <v>93</v>
      </c>
    </row>
    <row r="186" spans="1:13" x14ac:dyDescent="0.25">
      <c r="A186">
        <f t="shared" si="2"/>
        <v>94</v>
      </c>
      <c r="B186" t="s">
        <v>196</v>
      </c>
      <c r="C186" t="s">
        <v>216</v>
      </c>
      <c r="K186">
        <v>0</v>
      </c>
      <c r="L186">
        <v>72675.49000000002</v>
      </c>
      <c r="M186">
        <v>94</v>
      </c>
    </row>
    <row r="187" spans="1:13" x14ac:dyDescent="0.25">
      <c r="A187">
        <f t="shared" si="2"/>
        <v>95</v>
      </c>
      <c r="B187" t="s">
        <v>235</v>
      </c>
      <c r="C187" t="s">
        <v>260</v>
      </c>
      <c r="D187" t="s">
        <v>40</v>
      </c>
      <c r="E187">
        <v>1</v>
      </c>
      <c r="G187" t="s">
        <v>115</v>
      </c>
      <c r="H187" t="s">
        <v>35</v>
      </c>
      <c r="I187">
        <v>2458.8000000000002</v>
      </c>
      <c r="J187">
        <v>0.3</v>
      </c>
      <c r="K187">
        <v>3196.44</v>
      </c>
      <c r="L187">
        <v>3196.44</v>
      </c>
      <c r="M187">
        <v>95</v>
      </c>
    </row>
    <row r="188" spans="1:13" x14ac:dyDescent="0.25">
      <c r="A188">
        <f t="shared" si="2"/>
        <v>96</v>
      </c>
      <c r="B188" t="s">
        <v>16</v>
      </c>
      <c r="C188" t="s">
        <v>103</v>
      </c>
      <c r="K188">
        <v>0</v>
      </c>
      <c r="L188">
        <v>1041896.3600000001</v>
      </c>
      <c r="M188">
        <v>96</v>
      </c>
    </row>
    <row r="189" spans="1:13" x14ac:dyDescent="0.25">
      <c r="A189">
        <f t="shared" si="2"/>
        <v>97</v>
      </c>
      <c r="B189" t="s">
        <v>15</v>
      </c>
      <c r="C189" t="s">
        <v>4</v>
      </c>
      <c r="K189">
        <v>0</v>
      </c>
      <c r="L189">
        <v>845120.54</v>
      </c>
      <c r="M189">
        <v>97</v>
      </c>
    </row>
    <row r="190" spans="1:13" x14ac:dyDescent="0.25">
      <c r="A190">
        <f t="shared" si="2"/>
        <v>98</v>
      </c>
      <c r="B190" t="s">
        <v>46</v>
      </c>
      <c r="C190" t="s">
        <v>1904</v>
      </c>
      <c r="D190" t="s">
        <v>55</v>
      </c>
      <c r="E190">
        <v>676.77</v>
      </c>
      <c r="F190" t="s">
        <v>133</v>
      </c>
      <c r="G190" t="s">
        <v>218</v>
      </c>
      <c r="H190">
        <v>5214001</v>
      </c>
      <c r="I190">
        <v>15.88</v>
      </c>
      <c r="J190">
        <v>0.3</v>
      </c>
      <c r="K190">
        <v>20.650000000000002</v>
      </c>
      <c r="L190">
        <v>13975.31</v>
      </c>
      <c r="M190">
        <v>98</v>
      </c>
    </row>
    <row r="191" spans="1:13" x14ac:dyDescent="0.25">
      <c r="A191">
        <f t="shared" si="2"/>
        <v>98</v>
      </c>
      <c r="B191" t="s">
        <v>45</v>
      </c>
      <c r="C191" t="s">
        <v>1904</v>
      </c>
      <c r="D191" t="s">
        <v>55</v>
      </c>
      <c r="E191">
        <v>1009.13</v>
      </c>
      <c r="F191" t="s">
        <v>133</v>
      </c>
      <c r="G191" t="s">
        <v>218</v>
      </c>
      <c r="H191">
        <v>5214001</v>
      </c>
      <c r="I191">
        <v>15.88</v>
      </c>
      <c r="J191">
        <v>0.3</v>
      </c>
      <c r="K191">
        <v>20.650000000000002</v>
      </c>
      <c r="L191">
        <v>20838.539999999997</v>
      </c>
      <c r="M191">
        <v>99</v>
      </c>
    </row>
    <row r="192" spans="1:13" x14ac:dyDescent="0.25">
      <c r="A192">
        <f t="shared" si="2"/>
        <v>99</v>
      </c>
      <c r="B192" t="s">
        <v>81</v>
      </c>
      <c r="C192" t="s">
        <v>283</v>
      </c>
      <c r="D192" t="s">
        <v>55</v>
      </c>
      <c r="E192">
        <v>14563.75</v>
      </c>
      <c r="F192" t="s">
        <v>127</v>
      </c>
      <c r="G192" t="s">
        <v>361</v>
      </c>
      <c r="H192">
        <v>561120</v>
      </c>
      <c r="I192" t="s">
        <v>35</v>
      </c>
      <c r="J192" t="s">
        <v>1797</v>
      </c>
      <c r="K192">
        <v>1.73</v>
      </c>
      <c r="L192">
        <v>25195.289999999997</v>
      </c>
      <c r="M192">
        <v>100</v>
      </c>
    </row>
    <row r="193" spans="1:13" x14ac:dyDescent="0.25">
      <c r="A193">
        <f t="shared" si="2"/>
        <v>100</v>
      </c>
      <c r="B193" t="s">
        <v>47</v>
      </c>
      <c r="C193" t="s">
        <v>1905</v>
      </c>
      <c r="D193" t="s">
        <v>55</v>
      </c>
      <c r="E193">
        <v>172.34</v>
      </c>
      <c r="F193" t="s">
        <v>134</v>
      </c>
      <c r="G193" t="s">
        <v>218</v>
      </c>
      <c r="H193">
        <v>5213407</v>
      </c>
      <c r="I193">
        <v>26.85</v>
      </c>
      <c r="J193">
        <v>0.3</v>
      </c>
      <c r="K193">
        <v>34.909999999999997</v>
      </c>
      <c r="L193">
        <v>6016.39</v>
      </c>
      <c r="M193">
        <v>101</v>
      </c>
    </row>
    <row r="194" spans="1:13" x14ac:dyDescent="0.25">
      <c r="A194">
        <f t="shared" si="2"/>
        <v>100</v>
      </c>
      <c r="B194" t="s">
        <v>154</v>
      </c>
      <c r="C194" t="s">
        <v>1905</v>
      </c>
      <c r="D194" t="s">
        <v>55</v>
      </c>
      <c r="E194">
        <v>707.55</v>
      </c>
      <c r="F194" t="s">
        <v>134</v>
      </c>
      <c r="G194" t="s">
        <v>218</v>
      </c>
      <c r="H194">
        <v>5213407</v>
      </c>
      <c r="I194">
        <v>26.85</v>
      </c>
      <c r="J194">
        <v>0.3</v>
      </c>
      <c r="K194">
        <v>34.909999999999997</v>
      </c>
      <c r="L194">
        <v>24700.579999999998</v>
      </c>
      <c r="M194">
        <v>102</v>
      </c>
    </row>
    <row r="195" spans="1:13" x14ac:dyDescent="0.25">
      <c r="A195">
        <f t="shared" ref="A195:A258" si="3">IF(C195=C194,A194,A194+1)</f>
        <v>100</v>
      </c>
      <c r="B195" t="s">
        <v>156</v>
      </c>
      <c r="C195" t="s">
        <v>1905</v>
      </c>
      <c r="D195" t="s">
        <v>55</v>
      </c>
      <c r="E195">
        <v>99</v>
      </c>
      <c r="F195" t="s">
        <v>134</v>
      </c>
      <c r="G195" t="s">
        <v>218</v>
      </c>
      <c r="H195">
        <v>5213407</v>
      </c>
      <c r="I195">
        <v>26.85</v>
      </c>
      <c r="J195">
        <v>0.3</v>
      </c>
      <c r="K195">
        <v>34.909999999999997</v>
      </c>
      <c r="L195">
        <v>3456.09</v>
      </c>
      <c r="M195">
        <v>103</v>
      </c>
    </row>
    <row r="196" spans="1:13" x14ac:dyDescent="0.25">
      <c r="A196">
        <f t="shared" si="3"/>
        <v>100</v>
      </c>
      <c r="B196" t="s">
        <v>155</v>
      </c>
      <c r="C196" t="s">
        <v>1905</v>
      </c>
      <c r="D196" t="s">
        <v>55</v>
      </c>
      <c r="E196">
        <v>297.54000000000002</v>
      </c>
      <c r="F196" t="s">
        <v>134</v>
      </c>
      <c r="G196" t="s">
        <v>218</v>
      </c>
      <c r="H196">
        <v>5213407</v>
      </c>
      <c r="I196">
        <v>26.85</v>
      </c>
      <c r="J196">
        <v>0.3</v>
      </c>
      <c r="K196">
        <v>34.909999999999997</v>
      </c>
      <c r="L196">
        <v>10387.130000000001</v>
      </c>
      <c r="M196">
        <v>104</v>
      </c>
    </row>
    <row r="197" spans="1:13" x14ac:dyDescent="0.25">
      <c r="A197">
        <f t="shared" si="3"/>
        <v>101</v>
      </c>
      <c r="B197" t="s">
        <v>225</v>
      </c>
      <c r="C197" t="s">
        <v>1804</v>
      </c>
      <c r="D197" t="s">
        <v>55</v>
      </c>
      <c r="E197">
        <v>6</v>
      </c>
      <c r="G197" t="s">
        <v>217</v>
      </c>
      <c r="H197" t="s">
        <v>1805</v>
      </c>
      <c r="I197">
        <v>327.92</v>
      </c>
      <c r="J197">
        <v>0.3</v>
      </c>
      <c r="K197">
        <v>426.3</v>
      </c>
      <c r="L197">
        <v>2557.8000000000002</v>
      </c>
      <c r="M197">
        <v>105</v>
      </c>
    </row>
    <row r="198" spans="1:13" x14ac:dyDescent="0.25">
      <c r="A198">
        <f t="shared" si="3"/>
        <v>102</v>
      </c>
      <c r="B198" t="s">
        <v>91</v>
      </c>
      <c r="C198" t="s">
        <v>94</v>
      </c>
      <c r="D198" t="s">
        <v>40</v>
      </c>
      <c r="E198">
        <v>8</v>
      </c>
      <c r="F198" t="s">
        <v>98</v>
      </c>
      <c r="G198" t="s">
        <v>115</v>
      </c>
      <c r="H198">
        <v>850000</v>
      </c>
      <c r="I198">
        <v>4684.47</v>
      </c>
      <c r="J198">
        <v>0.3</v>
      </c>
      <c r="K198">
        <v>6089.8200000000006</v>
      </c>
      <c r="L198">
        <v>48718.559999999998</v>
      </c>
      <c r="M198">
        <v>106</v>
      </c>
    </row>
    <row r="199" spans="1:13" x14ac:dyDescent="0.25">
      <c r="A199">
        <f t="shared" si="3"/>
        <v>103</v>
      </c>
      <c r="B199" t="s">
        <v>1</v>
      </c>
      <c r="C199" t="s">
        <v>72</v>
      </c>
      <c r="D199" t="s">
        <v>56</v>
      </c>
      <c r="E199">
        <v>37.72</v>
      </c>
      <c r="F199" t="s">
        <v>121</v>
      </c>
      <c r="G199" t="s">
        <v>115</v>
      </c>
      <c r="H199">
        <v>601200</v>
      </c>
      <c r="I199">
        <v>25.13</v>
      </c>
      <c r="J199">
        <v>0.3</v>
      </c>
      <c r="K199">
        <v>32.669999999999995</v>
      </c>
      <c r="L199">
        <v>1232.32</v>
      </c>
      <c r="M199">
        <v>107</v>
      </c>
    </row>
    <row r="200" spans="1:13" x14ac:dyDescent="0.25">
      <c r="A200">
        <f t="shared" si="3"/>
        <v>104</v>
      </c>
      <c r="B200" t="s">
        <v>223</v>
      </c>
      <c r="C200" t="s">
        <v>203</v>
      </c>
      <c r="D200" t="s">
        <v>199</v>
      </c>
      <c r="E200">
        <v>6</v>
      </c>
      <c r="G200" t="s">
        <v>217</v>
      </c>
      <c r="H200" t="s">
        <v>35</v>
      </c>
      <c r="I200">
        <v>363.28</v>
      </c>
      <c r="J200">
        <v>0.3</v>
      </c>
      <c r="K200">
        <v>472.27</v>
      </c>
      <c r="L200">
        <v>2833.62</v>
      </c>
      <c r="M200">
        <v>108</v>
      </c>
    </row>
    <row r="201" spans="1:13" x14ac:dyDescent="0.25">
      <c r="A201">
        <f t="shared" si="3"/>
        <v>105</v>
      </c>
      <c r="B201" t="s">
        <v>84</v>
      </c>
      <c r="C201" t="s">
        <v>86</v>
      </c>
      <c r="D201" t="s">
        <v>56</v>
      </c>
      <c r="E201">
        <v>96.05</v>
      </c>
      <c r="F201" t="s">
        <v>130</v>
      </c>
      <c r="G201" t="s">
        <v>116</v>
      </c>
      <c r="H201" t="s">
        <v>35</v>
      </c>
      <c r="I201">
        <v>72.05</v>
      </c>
      <c r="J201">
        <v>0.3</v>
      </c>
      <c r="K201">
        <v>93.67</v>
      </c>
      <c r="L201">
        <v>8997.01</v>
      </c>
      <c r="M201">
        <v>109</v>
      </c>
    </row>
    <row r="202" spans="1:13" x14ac:dyDescent="0.25">
      <c r="A202">
        <f t="shared" si="3"/>
        <v>106</v>
      </c>
      <c r="B202" t="s">
        <v>85</v>
      </c>
      <c r="C202" t="s">
        <v>87</v>
      </c>
      <c r="D202" t="s">
        <v>55</v>
      </c>
      <c r="E202">
        <v>480.23</v>
      </c>
      <c r="F202" t="s">
        <v>131</v>
      </c>
      <c r="G202" t="s">
        <v>115</v>
      </c>
      <c r="H202">
        <v>511200</v>
      </c>
      <c r="I202">
        <v>2.73</v>
      </c>
      <c r="J202">
        <v>0.3</v>
      </c>
      <c r="K202">
        <v>3.55</v>
      </c>
      <c r="L202">
        <v>1704.82</v>
      </c>
      <c r="M202">
        <v>110</v>
      </c>
    </row>
    <row r="203" spans="1:13" x14ac:dyDescent="0.25">
      <c r="A203">
        <f t="shared" si="3"/>
        <v>106</v>
      </c>
      <c r="B203" t="s">
        <v>181</v>
      </c>
      <c r="C203" t="s">
        <v>87</v>
      </c>
      <c r="D203" t="s">
        <v>55</v>
      </c>
      <c r="E203">
        <v>444.73</v>
      </c>
      <c r="F203" t="s">
        <v>131</v>
      </c>
      <c r="G203" t="s">
        <v>115</v>
      </c>
      <c r="H203">
        <v>511200</v>
      </c>
      <c r="I203">
        <v>2.73</v>
      </c>
      <c r="J203">
        <v>0.3</v>
      </c>
      <c r="K203">
        <v>3.55</v>
      </c>
      <c r="L203">
        <v>1578.8</v>
      </c>
      <c r="M203">
        <v>110</v>
      </c>
    </row>
    <row r="204" spans="1:13" x14ac:dyDescent="0.25">
      <c r="A204">
        <f t="shared" si="3"/>
        <v>107</v>
      </c>
      <c r="B204" t="s">
        <v>188</v>
      </c>
      <c r="C204" t="s">
        <v>92</v>
      </c>
      <c r="D204" t="s">
        <v>55</v>
      </c>
      <c r="E204">
        <v>841.55</v>
      </c>
      <c r="F204" t="s">
        <v>132</v>
      </c>
      <c r="G204" t="s">
        <v>115</v>
      </c>
      <c r="H204">
        <v>601100</v>
      </c>
      <c r="I204">
        <v>39.590000000000003</v>
      </c>
      <c r="J204">
        <v>0.3</v>
      </c>
      <c r="K204">
        <v>51.47</v>
      </c>
      <c r="L204">
        <v>43314.58</v>
      </c>
      <c r="M204">
        <v>111</v>
      </c>
    </row>
    <row r="205" spans="1:13" x14ac:dyDescent="0.25">
      <c r="A205">
        <f t="shared" si="3"/>
        <v>108</v>
      </c>
      <c r="B205" t="s">
        <v>49</v>
      </c>
      <c r="C205" t="s">
        <v>110</v>
      </c>
      <c r="K205">
        <v>0</v>
      </c>
      <c r="L205">
        <v>7808.05</v>
      </c>
      <c r="M205">
        <v>112</v>
      </c>
    </row>
    <row r="206" spans="1:13" x14ac:dyDescent="0.25">
      <c r="A206">
        <f t="shared" si="3"/>
        <v>109</v>
      </c>
      <c r="B206" t="s">
        <v>159</v>
      </c>
      <c r="C206" t="s">
        <v>107</v>
      </c>
      <c r="D206" t="s">
        <v>40</v>
      </c>
      <c r="E206">
        <v>2</v>
      </c>
      <c r="F206" t="s">
        <v>136</v>
      </c>
      <c r="G206" t="s">
        <v>116</v>
      </c>
      <c r="H206" t="s">
        <v>35</v>
      </c>
      <c r="I206">
        <v>116.37</v>
      </c>
      <c r="J206">
        <v>0.3</v>
      </c>
      <c r="K206">
        <v>151.29</v>
      </c>
      <c r="L206">
        <v>302.58</v>
      </c>
      <c r="M206">
        <v>113</v>
      </c>
    </row>
    <row r="207" spans="1:13" x14ac:dyDescent="0.25">
      <c r="A207">
        <f t="shared" si="3"/>
        <v>110</v>
      </c>
      <c r="B207" t="s">
        <v>1658</v>
      </c>
      <c r="C207" t="s">
        <v>381</v>
      </c>
      <c r="D207" t="s">
        <v>40</v>
      </c>
      <c r="E207">
        <v>3</v>
      </c>
      <c r="F207" t="s">
        <v>35</v>
      </c>
      <c r="G207" t="s">
        <v>137</v>
      </c>
      <c r="H207" t="s">
        <v>35</v>
      </c>
      <c r="I207">
        <v>337.38</v>
      </c>
      <c r="J207">
        <v>0.2</v>
      </c>
      <c r="K207">
        <v>404.86</v>
      </c>
      <c r="L207">
        <v>1214.58</v>
      </c>
      <c r="M207">
        <v>114</v>
      </c>
    </row>
    <row r="208" spans="1:13" x14ac:dyDescent="0.25">
      <c r="A208">
        <f t="shared" si="3"/>
        <v>110</v>
      </c>
      <c r="B208" t="s">
        <v>1685</v>
      </c>
      <c r="C208" t="s">
        <v>381</v>
      </c>
      <c r="D208" t="s">
        <v>40</v>
      </c>
      <c r="E208">
        <v>5</v>
      </c>
      <c r="F208" t="s">
        <v>35</v>
      </c>
      <c r="G208" t="s">
        <v>137</v>
      </c>
      <c r="H208" t="s">
        <v>35</v>
      </c>
      <c r="I208">
        <v>337.38</v>
      </c>
      <c r="J208">
        <v>0.2</v>
      </c>
      <c r="K208">
        <v>404.86</v>
      </c>
      <c r="L208">
        <v>2024.3</v>
      </c>
      <c r="M208">
        <v>114</v>
      </c>
    </row>
    <row r="209" spans="1:13" x14ac:dyDescent="0.25">
      <c r="A209">
        <f t="shared" si="3"/>
        <v>110</v>
      </c>
      <c r="B209" t="s">
        <v>1713</v>
      </c>
      <c r="C209" t="s">
        <v>381</v>
      </c>
      <c r="D209" t="s">
        <v>40</v>
      </c>
      <c r="E209">
        <v>4</v>
      </c>
      <c r="F209" t="s">
        <v>35</v>
      </c>
      <c r="G209" t="s">
        <v>137</v>
      </c>
      <c r="H209" t="s">
        <v>35</v>
      </c>
      <c r="I209">
        <v>337.38</v>
      </c>
      <c r="J209">
        <v>0.2</v>
      </c>
      <c r="K209">
        <v>404.86</v>
      </c>
      <c r="L209">
        <v>1619.44</v>
      </c>
      <c r="M209">
        <v>114</v>
      </c>
    </row>
    <row r="210" spans="1:13" x14ac:dyDescent="0.25">
      <c r="A210">
        <f t="shared" si="3"/>
        <v>110</v>
      </c>
      <c r="B210" t="s">
        <v>1742</v>
      </c>
      <c r="C210" t="s">
        <v>381</v>
      </c>
      <c r="D210" t="s">
        <v>40</v>
      </c>
      <c r="E210">
        <v>2</v>
      </c>
      <c r="F210" t="s">
        <v>35</v>
      </c>
      <c r="G210" t="s">
        <v>137</v>
      </c>
      <c r="H210" t="s">
        <v>35</v>
      </c>
      <c r="I210">
        <v>337.38</v>
      </c>
      <c r="J210">
        <v>0.2</v>
      </c>
      <c r="K210">
        <v>404.86</v>
      </c>
      <c r="L210">
        <v>809.72</v>
      </c>
      <c r="M210">
        <v>114</v>
      </c>
    </row>
    <row r="211" spans="1:13" x14ac:dyDescent="0.25">
      <c r="A211">
        <f t="shared" si="3"/>
        <v>110</v>
      </c>
      <c r="B211" t="s">
        <v>1767</v>
      </c>
      <c r="C211" t="s">
        <v>381</v>
      </c>
      <c r="D211" t="s">
        <v>40</v>
      </c>
      <c r="E211">
        <v>4</v>
      </c>
      <c r="F211" t="s">
        <v>35</v>
      </c>
      <c r="G211" t="s">
        <v>137</v>
      </c>
      <c r="H211" t="s">
        <v>35</v>
      </c>
      <c r="I211">
        <v>337.38</v>
      </c>
      <c r="J211">
        <v>0.2</v>
      </c>
      <c r="K211">
        <v>404.86</v>
      </c>
      <c r="L211">
        <v>1619.44</v>
      </c>
      <c r="M211">
        <v>114</v>
      </c>
    </row>
    <row r="212" spans="1:13" x14ac:dyDescent="0.25">
      <c r="A212">
        <f t="shared" si="3"/>
        <v>110</v>
      </c>
      <c r="B212" t="s">
        <v>1792</v>
      </c>
      <c r="C212" t="s">
        <v>381</v>
      </c>
      <c r="D212" t="s">
        <v>40</v>
      </c>
      <c r="E212">
        <v>5</v>
      </c>
      <c r="F212" t="s">
        <v>35</v>
      </c>
      <c r="G212" t="s">
        <v>137</v>
      </c>
      <c r="H212" t="s">
        <v>35</v>
      </c>
      <c r="I212">
        <v>337.38</v>
      </c>
      <c r="J212">
        <v>0.2</v>
      </c>
      <c r="K212">
        <v>404.86</v>
      </c>
      <c r="L212">
        <v>2024.3</v>
      </c>
      <c r="M212">
        <v>114</v>
      </c>
    </row>
    <row r="213" spans="1:13" x14ac:dyDescent="0.25">
      <c r="A213">
        <f t="shared" si="3"/>
        <v>111</v>
      </c>
      <c r="B213" t="s">
        <v>1687</v>
      </c>
      <c r="C213" t="s">
        <v>385</v>
      </c>
      <c r="D213" t="s">
        <v>57</v>
      </c>
      <c r="E213">
        <v>200</v>
      </c>
      <c r="F213" t="s">
        <v>35</v>
      </c>
      <c r="G213" t="s">
        <v>137</v>
      </c>
      <c r="H213" t="s">
        <v>35</v>
      </c>
      <c r="I213">
        <v>4.42</v>
      </c>
      <c r="J213">
        <v>0.2</v>
      </c>
      <c r="K213">
        <v>5.31</v>
      </c>
      <c r="L213">
        <v>1062</v>
      </c>
      <c r="M213">
        <v>115</v>
      </c>
    </row>
    <row r="214" spans="1:13" x14ac:dyDescent="0.25">
      <c r="A214">
        <f t="shared" si="3"/>
        <v>112</v>
      </c>
      <c r="B214" t="s">
        <v>1716</v>
      </c>
      <c r="C214" t="s">
        <v>384</v>
      </c>
      <c r="D214" t="s">
        <v>57</v>
      </c>
      <c r="E214">
        <v>200</v>
      </c>
      <c r="F214" t="s">
        <v>35</v>
      </c>
      <c r="G214" t="s">
        <v>137</v>
      </c>
      <c r="H214" t="s">
        <v>35</v>
      </c>
      <c r="I214">
        <v>3.8299999999999996</v>
      </c>
      <c r="J214">
        <v>0.2</v>
      </c>
      <c r="K214">
        <v>4.5999999999999996</v>
      </c>
      <c r="L214">
        <v>920</v>
      </c>
      <c r="M214">
        <v>116</v>
      </c>
    </row>
    <row r="215" spans="1:13" x14ac:dyDescent="0.25">
      <c r="A215">
        <f t="shared" si="3"/>
        <v>112</v>
      </c>
      <c r="B215" t="s">
        <v>1744</v>
      </c>
      <c r="C215" t="s">
        <v>384</v>
      </c>
      <c r="D215" t="s">
        <v>57</v>
      </c>
      <c r="E215">
        <v>250</v>
      </c>
      <c r="F215" t="s">
        <v>35</v>
      </c>
      <c r="G215" t="s">
        <v>137</v>
      </c>
      <c r="H215" t="s">
        <v>35</v>
      </c>
      <c r="I215">
        <v>3.8299999999999996</v>
      </c>
      <c r="J215">
        <v>0.2</v>
      </c>
      <c r="K215">
        <v>4.5999999999999996</v>
      </c>
      <c r="L215">
        <v>1150</v>
      </c>
      <c r="M215">
        <v>116</v>
      </c>
    </row>
    <row r="216" spans="1:13" x14ac:dyDescent="0.25">
      <c r="A216">
        <f t="shared" si="3"/>
        <v>112</v>
      </c>
      <c r="B216" t="s">
        <v>1769</v>
      </c>
      <c r="C216" t="s">
        <v>384</v>
      </c>
      <c r="D216" t="s">
        <v>57</v>
      </c>
      <c r="E216">
        <v>200</v>
      </c>
      <c r="F216" t="s">
        <v>35</v>
      </c>
      <c r="G216" t="s">
        <v>137</v>
      </c>
      <c r="H216" t="s">
        <v>35</v>
      </c>
      <c r="I216">
        <v>3.8299999999999996</v>
      </c>
      <c r="J216">
        <v>0.2</v>
      </c>
      <c r="K216">
        <v>4.5999999999999996</v>
      </c>
      <c r="L216">
        <v>920</v>
      </c>
      <c r="M216">
        <v>116</v>
      </c>
    </row>
    <row r="217" spans="1:13" x14ac:dyDescent="0.25">
      <c r="A217">
        <f t="shared" si="3"/>
        <v>112</v>
      </c>
      <c r="B217" t="s">
        <v>1794</v>
      </c>
      <c r="C217" t="s">
        <v>384</v>
      </c>
      <c r="D217" t="s">
        <v>57</v>
      </c>
      <c r="E217">
        <v>250</v>
      </c>
      <c r="F217" t="s">
        <v>35</v>
      </c>
      <c r="G217" t="s">
        <v>137</v>
      </c>
      <c r="H217" t="s">
        <v>35</v>
      </c>
      <c r="I217">
        <v>3.8299999999999996</v>
      </c>
      <c r="J217">
        <v>0.2</v>
      </c>
      <c r="K217">
        <v>4.5999999999999996</v>
      </c>
      <c r="L217">
        <v>1150</v>
      </c>
      <c r="M217">
        <v>116</v>
      </c>
    </row>
    <row r="218" spans="1:13" x14ac:dyDescent="0.25">
      <c r="A218">
        <f t="shared" si="3"/>
        <v>113</v>
      </c>
      <c r="B218" t="s">
        <v>1660</v>
      </c>
      <c r="C218" t="s">
        <v>383</v>
      </c>
      <c r="D218" t="s">
        <v>40</v>
      </c>
      <c r="E218">
        <v>2</v>
      </c>
      <c r="F218" t="s">
        <v>35</v>
      </c>
      <c r="G218" t="s">
        <v>137</v>
      </c>
      <c r="H218" t="s">
        <v>35</v>
      </c>
      <c r="I218">
        <v>397.84999999999997</v>
      </c>
      <c r="J218">
        <v>0.2</v>
      </c>
      <c r="K218">
        <v>477.42</v>
      </c>
      <c r="L218">
        <v>954.84</v>
      </c>
      <c r="M218">
        <v>117</v>
      </c>
    </row>
    <row r="219" spans="1:13" x14ac:dyDescent="0.25">
      <c r="A219">
        <f t="shared" si="3"/>
        <v>113</v>
      </c>
      <c r="B219" t="s">
        <v>1715</v>
      </c>
      <c r="C219" t="s">
        <v>383</v>
      </c>
      <c r="D219" t="s">
        <v>40</v>
      </c>
      <c r="E219">
        <v>1</v>
      </c>
      <c r="F219" t="s">
        <v>35</v>
      </c>
      <c r="G219" t="s">
        <v>137</v>
      </c>
      <c r="H219" t="s">
        <v>35</v>
      </c>
      <c r="I219">
        <v>397.84999999999997</v>
      </c>
      <c r="J219">
        <v>0.2</v>
      </c>
      <c r="K219">
        <v>477.42</v>
      </c>
      <c r="L219">
        <v>477.42</v>
      </c>
      <c r="M219">
        <v>117</v>
      </c>
    </row>
    <row r="220" spans="1:13" x14ac:dyDescent="0.25">
      <c r="A220">
        <f t="shared" si="3"/>
        <v>114</v>
      </c>
      <c r="B220" t="s">
        <v>1659</v>
      </c>
      <c r="C220" t="s">
        <v>382</v>
      </c>
      <c r="D220" t="s">
        <v>40</v>
      </c>
      <c r="E220">
        <v>3</v>
      </c>
      <c r="F220" t="s">
        <v>35</v>
      </c>
      <c r="G220" t="s">
        <v>137</v>
      </c>
      <c r="H220" t="s">
        <v>35</v>
      </c>
      <c r="I220">
        <v>489.68</v>
      </c>
      <c r="J220">
        <v>0.2</v>
      </c>
      <c r="K220">
        <v>587.62</v>
      </c>
      <c r="L220">
        <v>1762.86</v>
      </c>
      <c r="M220">
        <v>118</v>
      </c>
    </row>
    <row r="221" spans="1:13" x14ac:dyDescent="0.25">
      <c r="A221">
        <f t="shared" si="3"/>
        <v>114</v>
      </c>
      <c r="B221" t="s">
        <v>1686</v>
      </c>
      <c r="C221" t="s">
        <v>382</v>
      </c>
      <c r="D221" t="s">
        <v>40</v>
      </c>
      <c r="E221">
        <v>4</v>
      </c>
      <c r="F221" t="s">
        <v>35</v>
      </c>
      <c r="G221" t="s">
        <v>137</v>
      </c>
      <c r="H221" t="s">
        <v>35</v>
      </c>
      <c r="I221">
        <v>489.68</v>
      </c>
      <c r="J221">
        <v>0.2</v>
      </c>
      <c r="K221">
        <v>587.62</v>
      </c>
      <c r="L221">
        <v>2350.48</v>
      </c>
      <c r="M221">
        <v>118</v>
      </c>
    </row>
    <row r="222" spans="1:13" x14ac:dyDescent="0.25">
      <c r="A222">
        <f t="shared" si="3"/>
        <v>114</v>
      </c>
      <c r="B222" t="s">
        <v>1714</v>
      </c>
      <c r="C222" t="s">
        <v>382</v>
      </c>
      <c r="D222" t="s">
        <v>40</v>
      </c>
      <c r="E222">
        <v>4</v>
      </c>
      <c r="F222" t="s">
        <v>35</v>
      </c>
      <c r="G222" t="s">
        <v>137</v>
      </c>
      <c r="H222" t="s">
        <v>35</v>
      </c>
      <c r="I222">
        <v>489.68</v>
      </c>
      <c r="J222">
        <v>0.2</v>
      </c>
      <c r="K222">
        <v>587.62</v>
      </c>
      <c r="L222">
        <v>2350.48</v>
      </c>
      <c r="M222">
        <v>118</v>
      </c>
    </row>
    <row r="223" spans="1:13" x14ac:dyDescent="0.25">
      <c r="A223">
        <f t="shared" si="3"/>
        <v>114</v>
      </c>
      <c r="B223" t="s">
        <v>1743</v>
      </c>
      <c r="C223" t="s">
        <v>382</v>
      </c>
      <c r="D223" t="s">
        <v>40</v>
      </c>
      <c r="E223">
        <v>2</v>
      </c>
      <c r="F223" t="s">
        <v>35</v>
      </c>
      <c r="G223" t="s">
        <v>137</v>
      </c>
      <c r="H223" t="s">
        <v>35</v>
      </c>
      <c r="I223">
        <v>489.68</v>
      </c>
      <c r="J223">
        <v>0.2</v>
      </c>
      <c r="K223">
        <v>587.62</v>
      </c>
      <c r="L223">
        <v>1175.24</v>
      </c>
      <c r="M223">
        <v>118</v>
      </c>
    </row>
    <row r="224" spans="1:13" x14ac:dyDescent="0.25">
      <c r="A224">
        <f t="shared" si="3"/>
        <v>114</v>
      </c>
      <c r="B224" t="s">
        <v>1768</v>
      </c>
      <c r="C224" t="s">
        <v>382</v>
      </c>
      <c r="D224" t="s">
        <v>40</v>
      </c>
      <c r="E224">
        <v>4</v>
      </c>
      <c r="F224" t="s">
        <v>35</v>
      </c>
      <c r="G224" t="s">
        <v>137</v>
      </c>
      <c r="H224" t="s">
        <v>35</v>
      </c>
      <c r="I224">
        <v>489.68</v>
      </c>
      <c r="J224">
        <v>0.2</v>
      </c>
      <c r="K224">
        <v>587.62</v>
      </c>
      <c r="L224">
        <v>2350.48</v>
      </c>
      <c r="M224">
        <v>118</v>
      </c>
    </row>
    <row r="225" spans="1:13" x14ac:dyDescent="0.25">
      <c r="A225">
        <f t="shared" si="3"/>
        <v>114</v>
      </c>
      <c r="B225" t="s">
        <v>1793</v>
      </c>
      <c r="C225" t="s">
        <v>382</v>
      </c>
      <c r="D225" t="s">
        <v>40</v>
      </c>
      <c r="E225">
        <v>5</v>
      </c>
      <c r="F225" t="s">
        <v>35</v>
      </c>
      <c r="G225" t="s">
        <v>137</v>
      </c>
      <c r="H225" t="s">
        <v>35</v>
      </c>
      <c r="I225">
        <v>489.68</v>
      </c>
      <c r="J225">
        <v>0.2</v>
      </c>
      <c r="K225">
        <v>587.62</v>
      </c>
      <c r="L225">
        <v>2938.1</v>
      </c>
      <c r="M225">
        <v>118</v>
      </c>
    </row>
    <row r="226" spans="1:13" x14ac:dyDescent="0.25">
      <c r="A226">
        <f t="shared" si="3"/>
        <v>115</v>
      </c>
      <c r="B226" t="s">
        <v>1654</v>
      </c>
      <c r="C226" t="s">
        <v>377</v>
      </c>
      <c r="D226" t="s">
        <v>40</v>
      </c>
      <c r="E226">
        <v>1</v>
      </c>
      <c r="F226" t="s">
        <v>35</v>
      </c>
      <c r="G226" t="s">
        <v>137</v>
      </c>
      <c r="H226" t="s">
        <v>35</v>
      </c>
      <c r="I226">
        <v>511.7</v>
      </c>
      <c r="J226">
        <v>0.2</v>
      </c>
      <c r="K226">
        <v>614.04</v>
      </c>
      <c r="L226">
        <v>614.04</v>
      </c>
      <c r="M226">
        <v>119</v>
      </c>
    </row>
    <row r="227" spans="1:13" x14ac:dyDescent="0.25">
      <c r="A227">
        <f t="shared" si="3"/>
        <v>115</v>
      </c>
      <c r="B227" t="s">
        <v>1682</v>
      </c>
      <c r="C227" t="s">
        <v>377</v>
      </c>
      <c r="D227" t="s">
        <v>40</v>
      </c>
      <c r="E227">
        <v>1</v>
      </c>
      <c r="F227" t="s">
        <v>35</v>
      </c>
      <c r="G227" t="s">
        <v>137</v>
      </c>
      <c r="H227" t="s">
        <v>35</v>
      </c>
      <c r="I227">
        <v>511.7</v>
      </c>
      <c r="J227">
        <v>0.2</v>
      </c>
      <c r="K227">
        <v>614.04</v>
      </c>
      <c r="L227">
        <v>614.04</v>
      </c>
      <c r="M227">
        <v>119</v>
      </c>
    </row>
    <row r="228" spans="1:13" x14ac:dyDescent="0.25">
      <c r="A228">
        <f t="shared" si="3"/>
        <v>115</v>
      </c>
      <c r="B228" t="s">
        <v>1708</v>
      </c>
      <c r="C228" t="s">
        <v>377</v>
      </c>
      <c r="D228" t="s">
        <v>40</v>
      </c>
      <c r="E228">
        <v>1</v>
      </c>
      <c r="F228" t="s">
        <v>35</v>
      </c>
      <c r="G228" t="s">
        <v>137</v>
      </c>
      <c r="H228" t="s">
        <v>35</v>
      </c>
      <c r="I228">
        <v>511.7</v>
      </c>
      <c r="J228">
        <v>0.2</v>
      </c>
      <c r="K228">
        <v>614.04</v>
      </c>
      <c r="L228">
        <v>614.04</v>
      </c>
      <c r="M228">
        <v>119</v>
      </c>
    </row>
    <row r="229" spans="1:13" x14ac:dyDescent="0.25">
      <c r="A229">
        <f t="shared" si="3"/>
        <v>115</v>
      </c>
      <c r="B229" t="s">
        <v>1737</v>
      </c>
      <c r="C229" t="s">
        <v>377</v>
      </c>
      <c r="D229" t="s">
        <v>40</v>
      </c>
      <c r="E229">
        <v>1</v>
      </c>
      <c r="F229" t="s">
        <v>35</v>
      </c>
      <c r="G229" t="s">
        <v>137</v>
      </c>
      <c r="H229" t="s">
        <v>35</v>
      </c>
      <c r="I229">
        <v>511.7</v>
      </c>
      <c r="J229">
        <v>0.2</v>
      </c>
      <c r="K229">
        <v>614.04</v>
      </c>
      <c r="L229">
        <v>614.04</v>
      </c>
      <c r="M229">
        <v>119</v>
      </c>
    </row>
    <row r="230" spans="1:13" x14ac:dyDescent="0.25">
      <c r="A230">
        <f t="shared" si="3"/>
        <v>115</v>
      </c>
      <c r="B230" t="s">
        <v>1763</v>
      </c>
      <c r="C230" t="s">
        <v>377</v>
      </c>
      <c r="D230" t="s">
        <v>40</v>
      </c>
      <c r="E230">
        <v>1</v>
      </c>
      <c r="F230" t="s">
        <v>35</v>
      </c>
      <c r="G230" t="s">
        <v>137</v>
      </c>
      <c r="H230" t="s">
        <v>35</v>
      </c>
      <c r="I230">
        <v>511.7</v>
      </c>
      <c r="J230">
        <v>0.2</v>
      </c>
      <c r="K230">
        <v>614.04</v>
      </c>
      <c r="L230">
        <v>614.04</v>
      </c>
      <c r="M230">
        <v>119</v>
      </c>
    </row>
    <row r="231" spans="1:13" x14ac:dyDescent="0.25">
      <c r="A231">
        <f t="shared" si="3"/>
        <v>115</v>
      </c>
      <c r="B231" t="s">
        <v>1788</v>
      </c>
      <c r="C231" t="s">
        <v>377</v>
      </c>
      <c r="D231" t="s">
        <v>40</v>
      </c>
      <c r="E231">
        <v>1</v>
      </c>
      <c r="F231" t="s">
        <v>35</v>
      </c>
      <c r="G231" t="s">
        <v>137</v>
      </c>
      <c r="H231" t="s">
        <v>35</v>
      </c>
      <c r="I231">
        <v>511.7</v>
      </c>
      <c r="J231">
        <v>0.2</v>
      </c>
      <c r="K231">
        <v>614.04</v>
      </c>
      <c r="L231">
        <v>614.04</v>
      </c>
      <c r="M231">
        <v>119</v>
      </c>
    </row>
    <row r="232" spans="1:13" x14ac:dyDescent="0.25">
      <c r="A232">
        <f t="shared" si="3"/>
        <v>116</v>
      </c>
      <c r="B232" t="s">
        <v>1709</v>
      </c>
      <c r="C232" t="s">
        <v>386</v>
      </c>
      <c r="D232" t="s">
        <v>40</v>
      </c>
      <c r="E232">
        <v>1</v>
      </c>
      <c r="F232" t="s">
        <v>35</v>
      </c>
      <c r="G232" t="s">
        <v>137</v>
      </c>
      <c r="H232" t="s">
        <v>35</v>
      </c>
      <c r="I232">
        <v>385.63</v>
      </c>
      <c r="J232">
        <v>0.2</v>
      </c>
      <c r="K232">
        <v>462.76</v>
      </c>
      <c r="L232">
        <v>462.76</v>
      </c>
      <c r="M232">
        <v>120</v>
      </c>
    </row>
    <row r="233" spans="1:13" x14ac:dyDescent="0.25">
      <c r="A233">
        <f t="shared" si="3"/>
        <v>116</v>
      </c>
      <c r="B233" t="s">
        <v>1738</v>
      </c>
      <c r="C233" t="s">
        <v>386</v>
      </c>
      <c r="D233" t="s">
        <v>40</v>
      </c>
      <c r="E233">
        <v>1</v>
      </c>
      <c r="F233" t="s">
        <v>35</v>
      </c>
      <c r="G233" t="s">
        <v>137</v>
      </c>
      <c r="H233" t="s">
        <v>35</v>
      </c>
      <c r="I233">
        <v>385.63</v>
      </c>
      <c r="J233">
        <v>0.2</v>
      </c>
      <c r="K233">
        <v>462.76</v>
      </c>
      <c r="L233">
        <v>462.76</v>
      </c>
      <c r="M233">
        <v>120</v>
      </c>
    </row>
    <row r="234" spans="1:13" x14ac:dyDescent="0.25">
      <c r="A234">
        <f t="shared" si="3"/>
        <v>116</v>
      </c>
      <c r="B234" t="s">
        <v>1764</v>
      </c>
      <c r="C234" t="s">
        <v>386</v>
      </c>
      <c r="D234" t="s">
        <v>40</v>
      </c>
      <c r="E234">
        <v>1</v>
      </c>
      <c r="F234" t="s">
        <v>35</v>
      </c>
      <c r="G234" t="s">
        <v>137</v>
      </c>
      <c r="H234" t="s">
        <v>35</v>
      </c>
      <c r="I234">
        <v>385.63</v>
      </c>
      <c r="J234">
        <v>0.2</v>
      </c>
      <c r="K234">
        <v>462.76</v>
      </c>
      <c r="L234">
        <v>462.76</v>
      </c>
      <c r="M234">
        <v>120</v>
      </c>
    </row>
    <row r="235" spans="1:13" x14ac:dyDescent="0.25">
      <c r="A235">
        <f t="shared" si="3"/>
        <v>116</v>
      </c>
      <c r="B235" t="s">
        <v>1789</v>
      </c>
      <c r="C235" t="s">
        <v>386</v>
      </c>
      <c r="D235" t="s">
        <v>40</v>
      </c>
      <c r="E235">
        <v>1</v>
      </c>
      <c r="F235" t="s">
        <v>35</v>
      </c>
      <c r="G235" t="s">
        <v>137</v>
      </c>
      <c r="H235" t="s">
        <v>35</v>
      </c>
      <c r="I235">
        <v>385.63</v>
      </c>
      <c r="J235">
        <v>0.2</v>
      </c>
      <c r="K235">
        <v>462.76</v>
      </c>
      <c r="L235">
        <v>462.76</v>
      </c>
      <c r="M235">
        <v>120</v>
      </c>
    </row>
    <row r="236" spans="1:13" x14ac:dyDescent="0.25">
      <c r="A236">
        <f t="shared" si="3"/>
        <v>117</v>
      </c>
      <c r="B236" t="s">
        <v>158</v>
      </c>
      <c r="C236" t="s">
        <v>106</v>
      </c>
      <c r="D236" t="s">
        <v>55</v>
      </c>
      <c r="E236">
        <v>21.93</v>
      </c>
      <c r="F236" t="s">
        <v>136</v>
      </c>
      <c r="G236" t="s">
        <v>116</v>
      </c>
      <c r="H236" t="s">
        <v>35</v>
      </c>
      <c r="I236">
        <v>56.02</v>
      </c>
      <c r="J236">
        <v>0.3</v>
      </c>
      <c r="K236">
        <v>72.83</v>
      </c>
      <c r="L236">
        <v>1597.17</v>
      </c>
      <c r="M236">
        <v>121</v>
      </c>
    </row>
    <row r="237" spans="1:13" x14ac:dyDescent="0.25">
      <c r="A237">
        <f t="shared" si="3"/>
        <v>118</v>
      </c>
      <c r="B237" t="s">
        <v>1657</v>
      </c>
      <c r="C237" t="s">
        <v>380</v>
      </c>
      <c r="D237" t="s">
        <v>40</v>
      </c>
      <c r="E237">
        <v>2</v>
      </c>
      <c r="F237" t="s">
        <v>35</v>
      </c>
      <c r="G237" t="s">
        <v>137</v>
      </c>
      <c r="H237" t="s">
        <v>35</v>
      </c>
      <c r="I237">
        <v>314.84999999999997</v>
      </c>
      <c r="J237">
        <v>0.2</v>
      </c>
      <c r="K237">
        <v>377.82</v>
      </c>
      <c r="L237">
        <v>755.64</v>
      </c>
      <c r="M237">
        <v>122</v>
      </c>
    </row>
    <row r="238" spans="1:13" x14ac:dyDescent="0.25">
      <c r="A238">
        <f t="shared" si="3"/>
        <v>118</v>
      </c>
      <c r="B238" t="s">
        <v>1712</v>
      </c>
      <c r="C238" t="s">
        <v>380</v>
      </c>
      <c r="D238" t="s">
        <v>40</v>
      </c>
      <c r="E238">
        <v>3</v>
      </c>
      <c r="F238" t="s">
        <v>35</v>
      </c>
      <c r="G238" t="s">
        <v>137</v>
      </c>
      <c r="H238" t="s">
        <v>35</v>
      </c>
      <c r="I238">
        <v>314.84999999999997</v>
      </c>
      <c r="J238">
        <v>0.2</v>
      </c>
      <c r="K238">
        <v>377.82</v>
      </c>
      <c r="L238">
        <v>1133.46</v>
      </c>
      <c r="M238">
        <v>122</v>
      </c>
    </row>
    <row r="239" spans="1:13" x14ac:dyDescent="0.25">
      <c r="A239">
        <f t="shared" si="3"/>
        <v>118</v>
      </c>
      <c r="B239" t="s">
        <v>1741</v>
      </c>
      <c r="C239" t="s">
        <v>380</v>
      </c>
      <c r="D239" t="s">
        <v>40</v>
      </c>
      <c r="E239">
        <v>2</v>
      </c>
      <c r="F239" t="s">
        <v>35</v>
      </c>
      <c r="G239" t="s">
        <v>137</v>
      </c>
      <c r="H239" t="s">
        <v>35</v>
      </c>
      <c r="I239">
        <v>314.84999999999997</v>
      </c>
      <c r="J239">
        <v>0.2</v>
      </c>
      <c r="K239">
        <v>377.82</v>
      </c>
      <c r="L239">
        <v>755.64</v>
      </c>
      <c r="M239">
        <v>122</v>
      </c>
    </row>
    <row r="240" spans="1:13" x14ac:dyDescent="0.25">
      <c r="A240">
        <f t="shared" si="3"/>
        <v>119</v>
      </c>
      <c r="B240" t="s">
        <v>1655</v>
      </c>
      <c r="C240" t="s">
        <v>378</v>
      </c>
      <c r="D240" t="s">
        <v>40</v>
      </c>
      <c r="E240">
        <v>3</v>
      </c>
      <c r="F240" t="s">
        <v>35</v>
      </c>
      <c r="G240" t="s">
        <v>137</v>
      </c>
      <c r="H240" t="s">
        <v>35</v>
      </c>
      <c r="I240">
        <v>415.2</v>
      </c>
      <c r="J240">
        <v>0.2</v>
      </c>
      <c r="K240">
        <v>498.24</v>
      </c>
      <c r="L240">
        <v>1494.72</v>
      </c>
      <c r="M240">
        <v>123</v>
      </c>
    </row>
    <row r="241" spans="1:13" x14ac:dyDescent="0.25">
      <c r="A241">
        <f t="shared" si="3"/>
        <v>119</v>
      </c>
      <c r="B241" t="s">
        <v>1683</v>
      </c>
      <c r="C241" t="s">
        <v>378</v>
      </c>
      <c r="D241" t="s">
        <v>40</v>
      </c>
      <c r="E241">
        <v>5</v>
      </c>
      <c r="F241" t="s">
        <v>35</v>
      </c>
      <c r="G241" t="s">
        <v>137</v>
      </c>
      <c r="H241" t="s">
        <v>35</v>
      </c>
      <c r="I241">
        <v>415.2</v>
      </c>
      <c r="J241">
        <v>0.2</v>
      </c>
      <c r="K241">
        <v>498.24</v>
      </c>
      <c r="L241">
        <v>2491.1999999999998</v>
      </c>
      <c r="M241">
        <v>123</v>
      </c>
    </row>
    <row r="242" spans="1:13" x14ac:dyDescent="0.25">
      <c r="A242">
        <f t="shared" si="3"/>
        <v>119</v>
      </c>
      <c r="B242" t="s">
        <v>1710</v>
      </c>
      <c r="C242" t="s">
        <v>378</v>
      </c>
      <c r="D242" t="s">
        <v>40</v>
      </c>
      <c r="E242">
        <v>4</v>
      </c>
      <c r="F242" t="s">
        <v>35</v>
      </c>
      <c r="G242" t="s">
        <v>137</v>
      </c>
      <c r="H242" t="s">
        <v>35</v>
      </c>
      <c r="I242">
        <v>415.2</v>
      </c>
      <c r="J242">
        <v>0.2</v>
      </c>
      <c r="K242">
        <v>498.24</v>
      </c>
      <c r="L242">
        <v>1992.96</v>
      </c>
      <c r="M242">
        <v>123</v>
      </c>
    </row>
    <row r="243" spans="1:13" x14ac:dyDescent="0.25">
      <c r="A243">
        <f t="shared" si="3"/>
        <v>119</v>
      </c>
      <c r="B243" t="s">
        <v>1739</v>
      </c>
      <c r="C243" t="s">
        <v>378</v>
      </c>
      <c r="D243" t="s">
        <v>40</v>
      </c>
      <c r="E243">
        <v>2</v>
      </c>
      <c r="F243" t="s">
        <v>35</v>
      </c>
      <c r="G243" t="s">
        <v>137</v>
      </c>
      <c r="H243" t="s">
        <v>35</v>
      </c>
      <c r="I243">
        <v>415.2</v>
      </c>
      <c r="J243">
        <v>0.2</v>
      </c>
      <c r="K243">
        <v>498.24</v>
      </c>
      <c r="L243">
        <v>996.48</v>
      </c>
      <c r="M243">
        <v>123</v>
      </c>
    </row>
    <row r="244" spans="1:13" x14ac:dyDescent="0.25">
      <c r="A244">
        <f t="shared" si="3"/>
        <v>119</v>
      </c>
      <c r="B244" t="s">
        <v>1765</v>
      </c>
      <c r="C244" t="s">
        <v>378</v>
      </c>
      <c r="D244" t="s">
        <v>40</v>
      </c>
      <c r="E244">
        <v>4</v>
      </c>
      <c r="F244" t="s">
        <v>35</v>
      </c>
      <c r="G244" t="s">
        <v>137</v>
      </c>
      <c r="H244" t="s">
        <v>35</v>
      </c>
      <c r="I244">
        <v>415.2</v>
      </c>
      <c r="J244">
        <v>0.2</v>
      </c>
      <c r="K244">
        <v>498.24</v>
      </c>
      <c r="L244">
        <v>1992.96</v>
      </c>
      <c r="M244">
        <v>123</v>
      </c>
    </row>
    <row r="245" spans="1:13" x14ac:dyDescent="0.25">
      <c r="A245">
        <f t="shared" si="3"/>
        <v>119</v>
      </c>
      <c r="B245" t="s">
        <v>1790</v>
      </c>
      <c r="C245" t="s">
        <v>378</v>
      </c>
      <c r="D245" t="s">
        <v>40</v>
      </c>
      <c r="E245">
        <v>5</v>
      </c>
      <c r="F245" t="s">
        <v>35</v>
      </c>
      <c r="G245" t="s">
        <v>137</v>
      </c>
      <c r="H245" t="s">
        <v>35</v>
      </c>
      <c r="I245">
        <v>415.2</v>
      </c>
      <c r="J245">
        <v>0.2</v>
      </c>
      <c r="K245">
        <v>498.24</v>
      </c>
      <c r="L245">
        <v>2491.1999999999998</v>
      </c>
      <c r="M245">
        <v>123</v>
      </c>
    </row>
    <row r="246" spans="1:13" x14ac:dyDescent="0.25">
      <c r="A246">
        <f t="shared" si="3"/>
        <v>120</v>
      </c>
      <c r="B246" t="s">
        <v>1656</v>
      </c>
      <c r="C246" t="s">
        <v>379</v>
      </c>
      <c r="D246" t="s">
        <v>40</v>
      </c>
      <c r="E246">
        <v>4</v>
      </c>
      <c r="F246" t="s">
        <v>35</v>
      </c>
      <c r="G246" t="s">
        <v>137</v>
      </c>
      <c r="H246" t="s">
        <v>35</v>
      </c>
      <c r="I246">
        <v>316.02999999999997</v>
      </c>
      <c r="J246">
        <v>0.2</v>
      </c>
      <c r="K246">
        <v>379.24</v>
      </c>
      <c r="L246">
        <v>1516.96</v>
      </c>
      <c r="M246">
        <v>124</v>
      </c>
    </row>
    <row r="247" spans="1:13" x14ac:dyDescent="0.25">
      <c r="A247">
        <f t="shared" si="3"/>
        <v>120</v>
      </c>
      <c r="B247" t="s">
        <v>1684</v>
      </c>
      <c r="C247" t="s">
        <v>379</v>
      </c>
      <c r="D247" t="s">
        <v>40</v>
      </c>
      <c r="E247">
        <v>4</v>
      </c>
      <c r="F247" t="s">
        <v>35</v>
      </c>
      <c r="G247" t="s">
        <v>137</v>
      </c>
      <c r="H247" t="s">
        <v>35</v>
      </c>
      <c r="I247">
        <v>316.02999999999997</v>
      </c>
      <c r="J247">
        <v>0.2</v>
      </c>
      <c r="K247">
        <v>379.24</v>
      </c>
      <c r="L247">
        <v>1516.96</v>
      </c>
      <c r="M247">
        <v>124</v>
      </c>
    </row>
    <row r="248" spans="1:13" x14ac:dyDescent="0.25">
      <c r="A248">
        <f t="shared" si="3"/>
        <v>120</v>
      </c>
      <c r="B248" t="s">
        <v>1711</v>
      </c>
      <c r="C248" t="s">
        <v>379</v>
      </c>
      <c r="D248" t="s">
        <v>40</v>
      </c>
      <c r="E248">
        <v>4</v>
      </c>
      <c r="F248" t="s">
        <v>35</v>
      </c>
      <c r="G248" t="s">
        <v>137</v>
      </c>
      <c r="H248" t="s">
        <v>35</v>
      </c>
      <c r="I248">
        <v>316.02999999999997</v>
      </c>
      <c r="J248">
        <v>0.2</v>
      </c>
      <c r="K248">
        <v>379.24</v>
      </c>
      <c r="L248">
        <v>1516.96</v>
      </c>
      <c r="M248">
        <v>124</v>
      </c>
    </row>
    <row r="249" spans="1:13" x14ac:dyDescent="0.25">
      <c r="A249">
        <f t="shared" si="3"/>
        <v>120</v>
      </c>
      <c r="B249" t="s">
        <v>1740</v>
      </c>
      <c r="C249" t="s">
        <v>379</v>
      </c>
      <c r="D249" t="s">
        <v>40</v>
      </c>
      <c r="E249">
        <v>2</v>
      </c>
      <c r="F249" t="s">
        <v>35</v>
      </c>
      <c r="G249" t="s">
        <v>137</v>
      </c>
      <c r="H249" t="s">
        <v>35</v>
      </c>
      <c r="I249">
        <v>316.02999999999997</v>
      </c>
      <c r="J249">
        <v>0.2</v>
      </c>
      <c r="K249">
        <v>379.24</v>
      </c>
      <c r="L249">
        <v>758.48</v>
      </c>
      <c r="M249">
        <v>124</v>
      </c>
    </row>
    <row r="250" spans="1:13" x14ac:dyDescent="0.25">
      <c r="A250">
        <f t="shared" si="3"/>
        <v>120</v>
      </c>
      <c r="B250" t="s">
        <v>1766</v>
      </c>
      <c r="C250" t="s">
        <v>379</v>
      </c>
      <c r="D250" t="s">
        <v>40</v>
      </c>
      <c r="E250">
        <v>4</v>
      </c>
      <c r="F250" t="s">
        <v>35</v>
      </c>
      <c r="G250" t="s">
        <v>137</v>
      </c>
      <c r="H250" t="s">
        <v>35</v>
      </c>
      <c r="I250">
        <v>316.02999999999997</v>
      </c>
      <c r="J250">
        <v>0.2</v>
      </c>
      <c r="K250">
        <v>379.24</v>
      </c>
      <c r="L250">
        <v>1516.96</v>
      </c>
      <c r="M250">
        <v>124</v>
      </c>
    </row>
    <row r="251" spans="1:13" x14ac:dyDescent="0.25">
      <c r="A251">
        <f t="shared" si="3"/>
        <v>120</v>
      </c>
      <c r="B251" t="s">
        <v>1791</v>
      </c>
      <c r="C251" t="s">
        <v>379</v>
      </c>
      <c r="D251" t="s">
        <v>40</v>
      </c>
      <c r="E251">
        <v>5</v>
      </c>
      <c r="F251" t="s">
        <v>35</v>
      </c>
      <c r="G251" t="s">
        <v>137</v>
      </c>
      <c r="H251" t="s">
        <v>35</v>
      </c>
      <c r="I251">
        <v>316.02999999999997</v>
      </c>
      <c r="J251">
        <v>0.2</v>
      </c>
      <c r="K251">
        <v>379.24</v>
      </c>
      <c r="L251">
        <v>1896.2</v>
      </c>
      <c r="M251">
        <v>124</v>
      </c>
    </row>
    <row r="252" spans="1:13" x14ac:dyDescent="0.25">
      <c r="A252">
        <f t="shared" si="3"/>
        <v>121</v>
      </c>
      <c r="B252" t="s">
        <v>170</v>
      </c>
      <c r="C252" t="s">
        <v>172</v>
      </c>
      <c r="D252" t="s">
        <v>40</v>
      </c>
      <c r="E252">
        <v>19</v>
      </c>
      <c r="F252" t="s">
        <v>101</v>
      </c>
      <c r="G252" t="s">
        <v>116</v>
      </c>
      <c r="H252" t="s">
        <v>35</v>
      </c>
      <c r="I252">
        <v>316.11500000000001</v>
      </c>
      <c r="J252">
        <v>0.3</v>
      </c>
      <c r="K252">
        <v>410.95</v>
      </c>
      <c r="L252">
        <v>7808.05</v>
      </c>
      <c r="M252">
        <v>125</v>
      </c>
    </row>
    <row r="253" spans="1:13" x14ac:dyDescent="0.25">
      <c r="A253">
        <f t="shared" si="3"/>
        <v>122</v>
      </c>
      <c r="B253" t="s">
        <v>236</v>
      </c>
      <c r="C253" t="s">
        <v>261</v>
      </c>
      <c r="D253" t="s">
        <v>40</v>
      </c>
      <c r="E253">
        <v>1</v>
      </c>
      <c r="G253" t="s">
        <v>115</v>
      </c>
      <c r="H253" t="s">
        <v>35</v>
      </c>
      <c r="I253">
        <v>1229.4000000000001</v>
      </c>
      <c r="J253">
        <v>0.3</v>
      </c>
      <c r="K253">
        <v>1598.22</v>
      </c>
      <c r="L253">
        <v>1598.22</v>
      </c>
      <c r="M253">
        <v>126</v>
      </c>
    </row>
    <row r="254" spans="1:13" x14ac:dyDescent="0.25">
      <c r="A254">
        <f t="shared" si="3"/>
        <v>123</v>
      </c>
      <c r="B254" t="s">
        <v>237</v>
      </c>
      <c r="C254" t="s">
        <v>262</v>
      </c>
      <c r="D254" t="s">
        <v>40</v>
      </c>
      <c r="E254">
        <v>1</v>
      </c>
      <c r="G254" t="s">
        <v>115</v>
      </c>
      <c r="H254" t="s">
        <v>35</v>
      </c>
      <c r="I254">
        <v>1229.4000000000001</v>
      </c>
      <c r="J254">
        <v>0.3</v>
      </c>
      <c r="K254">
        <v>1598.22</v>
      </c>
      <c r="L254">
        <v>1598.22</v>
      </c>
      <c r="M254">
        <v>127</v>
      </c>
    </row>
    <row r="255" spans="1:13" x14ac:dyDescent="0.25">
      <c r="A255">
        <f t="shared" si="3"/>
        <v>124</v>
      </c>
      <c r="B255" t="s">
        <v>238</v>
      </c>
      <c r="C255" t="s">
        <v>263</v>
      </c>
      <c r="D255" t="s">
        <v>40</v>
      </c>
      <c r="E255">
        <v>1</v>
      </c>
      <c r="G255" t="s">
        <v>115</v>
      </c>
      <c r="H255" t="s">
        <v>35</v>
      </c>
      <c r="I255">
        <v>1229.4000000000001</v>
      </c>
      <c r="J255">
        <v>0.3</v>
      </c>
      <c r="K255">
        <v>1598.22</v>
      </c>
      <c r="L255">
        <v>1598.22</v>
      </c>
      <c r="M255">
        <v>128</v>
      </c>
    </row>
    <row r="256" spans="1:13" x14ac:dyDescent="0.25">
      <c r="A256">
        <f t="shared" si="3"/>
        <v>125</v>
      </c>
      <c r="B256" t="s">
        <v>239</v>
      </c>
      <c r="C256" t="s">
        <v>264</v>
      </c>
      <c r="D256" t="s">
        <v>40</v>
      </c>
      <c r="E256">
        <v>1</v>
      </c>
      <c r="G256" t="s">
        <v>115</v>
      </c>
      <c r="H256" t="s">
        <v>35</v>
      </c>
      <c r="I256">
        <v>1229.4000000000001</v>
      </c>
      <c r="J256">
        <v>0.3</v>
      </c>
      <c r="K256">
        <v>1598.22</v>
      </c>
      <c r="L256">
        <v>1598.22</v>
      </c>
      <c r="M256">
        <v>129</v>
      </c>
    </row>
    <row r="257" spans="1:13" x14ac:dyDescent="0.25">
      <c r="A257">
        <f t="shared" si="3"/>
        <v>126</v>
      </c>
      <c r="B257" t="s">
        <v>18</v>
      </c>
      <c r="C257" t="s">
        <v>5</v>
      </c>
      <c r="K257">
        <v>0</v>
      </c>
      <c r="L257">
        <v>261860.12</v>
      </c>
      <c r="M257">
        <v>130</v>
      </c>
    </row>
    <row r="258" spans="1:13" x14ac:dyDescent="0.25">
      <c r="A258">
        <f t="shared" si="3"/>
        <v>127</v>
      </c>
      <c r="B258" t="s">
        <v>174</v>
      </c>
      <c r="C258" t="s">
        <v>138</v>
      </c>
      <c r="K258">
        <v>0</v>
      </c>
      <c r="L258">
        <v>42665.599999999999</v>
      </c>
      <c r="M258">
        <v>131</v>
      </c>
    </row>
    <row r="259" spans="1:13" x14ac:dyDescent="0.25">
      <c r="A259">
        <f t="shared" ref="A259:A282" si="4">IF(C259=C258,A258,A258+1)</f>
        <v>128</v>
      </c>
      <c r="B259" t="s">
        <v>19</v>
      </c>
      <c r="C259" t="s">
        <v>32</v>
      </c>
      <c r="K259">
        <v>0</v>
      </c>
      <c r="L259">
        <v>85723.59</v>
      </c>
      <c r="M259">
        <v>132</v>
      </c>
    </row>
    <row r="260" spans="1:13" x14ac:dyDescent="0.25">
      <c r="A260">
        <f t="shared" si="4"/>
        <v>129</v>
      </c>
      <c r="B260" t="s">
        <v>171</v>
      </c>
      <c r="C260" t="s">
        <v>104</v>
      </c>
      <c r="K260">
        <v>0</v>
      </c>
      <c r="L260">
        <v>1471638.52</v>
      </c>
      <c r="M260">
        <v>133</v>
      </c>
    </row>
    <row r="261" spans="1:13" x14ac:dyDescent="0.25">
      <c r="A261">
        <f t="shared" si="4"/>
        <v>130</v>
      </c>
      <c r="B261" t="s">
        <v>29</v>
      </c>
      <c r="C261" t="s">
        <v>33</v>
      </c>
      <c r="K261">
        <v>0</v>
      </c>
      <c r="L261">
        <v>176136.53</v>
      </c>
      <c r="M261">
        <v>134</v>
      </c>
    </row>
    <row r="262" spans="1:13" x14ac:dyDescent="0.25">
      <c r="A262">
        <f t="shared" si="4"/>
        <v>131</v>
      </c>
      <c r="B262" t="s">
        <v>179</v>
      </c>
      <c r="C262" t="s">
        <v>145</v>
      </c>
      <c r="D262" t="s">
        <v>40</v>
      </c>
      <c r="E262">
        <v>60</v>
      </c>
      <c r="F262" t="s">
        <v>147</v>
      </c>
      <c r="G262" t="s">
        <v>116</v>
      </c>
      <c r="H262" t="s">
        <v>35</v>
      </c>
      <c r="I262">
        <v>102.38</v>
      </c>
      <c r="J262">
        <v>0.3</v>
      </c>
      <c r="K262">
        <v>133.1</v>
      </c>
      <c r="L262">
        <v>7986</v>
      </c>
      <c r="M262">
        <v>135</v>
      </c>
    </row>
    <row r="263" spans="1:13" x14ac:dyDescent="0.25">
      <c r="A263">
        <f t="shared" si="4"/>
        <v>132</v>
      </c>
      <c r="B263" t="s">
        <v>44</v>
      </c>
      <c r="C263" t="s">
        <v>76</v>
      </c>
      <c r="D263" t="s">
        <v>56</v>
      </c>
      <c r="E263">
        <v>3.95</v>
      </c>
      <c r="F263" t="s">
        <v>130</v>
      </c>
      <c r="G263" t="s">
        <v>361</v>
      </c>
      <c r="H263">
        <v>516100</v>
      </c>
      <c r="I263">
        <v>73.83</v>
      </c>
      <c r="J263">
        <v>0.3</v>
      </c>
      <c r="K263">
        <v>95.98</v>
      </c>
      <c r="L263">
        <v>379.13</v>
      </c>
      <c r="M263">
        <v>136</v>
      </c>
    </row>
    <row r="264" spans="1:13" x14ac:dyDescent="0.25">
      <c r="A264">
        <f t="shared" si="4"/>
        <v>132</v>
      </c>
      <c r="B264" t="s">
        <v>83</v>
      </c>
      <c r="C264" t="s">
        <v>76</v>
      </c>
      <c r="D264" t="s">
        <v>56</v>
      </c>
      <c r="E264">
        <v>86.44</v>
      </c>
      <c r="F264" t="s">
        <v>130</v>
      </c>
      <c r="G264" t="s">
        <v>361</v>
      </c>
      <c r="H264">
        <v>516100</v>
      </c>
      <c r="I264">
        <v>73.83</v>
      </c>
      <c r="J264">
        <v>0.3</v>
      </c>
      <c r="K264">
        <v>95.98</v>
      </c>
      <c r="L264">
        <v>8296.52</v>
      </c>
      <c r="M264">
        <v>136</v>
      </c>
    </row>
    <row r="265" spans="1:13" x14ac:dyDescent="0.25">
      <c r="A265">
        <f t="shared" si="4"/>
        <v>132</v>
      </c>
      <c r="B265" t="s">
        <v>51</v>
      </c>
      <c r="C265" t="s">
        <v>76</v>
      </c>
      <c r="D265" t="s">
        <v>56</v>
      </c>
      <c r="E265">
        <v>80.05</v>
      </c>
      <c r="F265" t="s">
        <v>130</v>
      </c>
      <c r="G265" t="s">
        <v>361</v>
      </c>
      <c r="H265">
        <v>516100</v>
      </c>
      <c r="I265">
        <v>73.83</v>
      </c>
      <c r="J265">
        <v>0.3</v>
      </c>
      <c r="K265">
        <v>95.98</v>
      </c>
      <c r="L265">
        <v>7683.2</v>
      </c>
      <c r="M265">
        <v>136</v>
      </c>
    </row>
    <row r="266" spans="1:13" x14ac:dyDescent="0.25">
      <c r="A266">
        <f t="shared" si="4"/>
        <v>133</v>
      </c>
      <c r="B266" t="s">
        <v>160</v>
      </c>
      <c r="C266" t="s">
        <v>67</v>
      </c>
      <c r="D266" t="s">
        <v>40</v>
      </c>
      <c r="E266">
        <v>1</v>
      </c>
      <c r="F266" t="s">
        <v>136</v>
      </c>
      <c r="G266" t="s">
        <v>116</v>
      </c>
      <c r="H266" t="s">
        <v>35</v>
      </c>
      <c r="I266">
        <v>432.04</v>
      </c>
      <c r="J266">
        <v>0.3</v>
      </c>
      <c r="K266">
        <v>561.66</v>
      </c>
      <c r="L266">
        <v>561.66</v>
      </c>
      <c r="M266">
        <v>137</v>
      </c>
    </row>
    <row r="267" spans="1:13" x14ac:dyDescent="0.25">
      <c r="A267">
        <f t="shared" si="4"/>
        <v>134</v>
      </c>
      <c r="B267" t="s">
        <v>161</v>
      </c>
      <c r="C267" t="s">
        <v>68</v>
      </c>
      <c r="D267" t="s">
        <v>40</v>
      </c>
      <c r="E267">
        <v>1</v>
      </c>
      <c r="F267" t="s">
        <v>136</v>
      </c>
      <c r="G267" t="s">
        <v>115</v>
      </c>
      <c r="H267">
        <v>821300</v>
      </c>
      <c r="I267">
        <v>432</v>
      </c>
      <c r="J267">
        <v>0.3</v>
      </c>
      <c r="K267">
        <v>561.6</v>
      </c>
      <c r="L267">
        <v>561.6</v>
      </c>
      <c r="M267">
        <v>138</v>
      </c>
    </row>
    <row r="268" spans="1:13" x14ac:dyDescent="0.25">
      <c r="A268">
        <f t="shared" si="4"/>
        <v>135</v>
      </c>
      <c r="B268" t="s">
        <v>162</v>
      </c>
      <c r="C268" t="s">
        <v>69</v>
      </c>
      <c r="D268" t="s">
        <v>40</v>
      </c>
      <c r="E268">
        <v>130</v>
      </c>
      <c r="F268" t="s">
        <v>136</v>
      </c>
      <c r="G268" t="s">
        <v>115</v>
      </c>
      <c r="H268">
        <v>821400</v>
      </c>
      <c r="I268">
        <v>541.1</v>
      </c>
      <c r="J268">
        <v>0.3</v>
      </c>
      <c r="K268">
        <v>703.43</v>
      </c>
      <c r="L268">
        <v>91445.9</v>
      </c>
      <c r="M268">
        <v>139</v>
      </c>
    </row>
    <row r="269" spans="1:13" x14ac:dyDescent="0.25">
      <c r="A269">
        <f t="shared" si="4"/>
        <v>135</v>
      </c>
      <c r="B269" t="s">
        <v>176</v>
      </c>
      <c r="C269" t="s">
        <v>69</v>
      </c>
      <c r="D269" t="s">
        <v>40</v>
      </c>
      <c r="E269">
        <v>10</v>
      </c>
      <c r="F269" t="s">
        <v>147</v>
      </c>
      <c r="G269" t="s">
        <v>115</v>
      </c>
      <c r="H269">
        <v>821400</v>
      </c>
      <c r="I269">
        <v>541.1</v>
      </c>
      <c r="J269">
        <v>0.3</v>
      </c>
      <c r="K269">
        <v>703.43</v>
      </c>
      <c r="L269">
        <v>7034.3</v>
      </c>
      <c r="M269">
        <v>139</v>
      </c>
    </row>
    <row r="270" spans="1:13" x14ac:dyDescent="0.25">
      <c r="A270">
        <f t="shared" si="4"/>
        <v>136</v>
      </c>
      <c r="B270" t="s">
        <v>240</v>
      </c>
      <c r="C270" t="s">
        <v>265</v>
      </c>
      <c r="D270" t="s">
        <v>40</v>
      </c>
      <c r="E270">
        <v>1</v>
      </c>
      <c r="G270" t="s">
        <v>115</v>
      </c>
      <c r="H270" t="s">
        <v>35</v>
      </c>
      <c r="I270">
        <v>2458.8000000000002</v>
      </c>
      <c r="J270">
        <v>0.3</v>
      </c>
      <c r="K270">
        <v>3196.44</v>
      </c>
      <c r="L270">
        <v>3196.44</v>
      </c>
      <c r="M270">
        <v>140</v>
      </c>
    </row>
    <row r="271" spans="1:13" x14ac:dyDescent="0.25">
      <c r="A271">
        <f t="shared" si="4"/>
        <v>137</v>
      </c>
      <c r="B271" t="s">
        <v>275</v>
      </c>
      <c r="C271" t="s">
        <v>1596</v>
      </c>
      <c r="D271" t="s">
        <v>199</v>
      </c>
      <c r="E271">
        <v>6</v>
      </c>
      <c r="G271" t="s">
        <v>217</v>
      </c>
      <c r="H271">
        <v>93572</v>
      </c>
      <c r="I271">
        <v>5917.17</v>
      </c>
      <c r="J271">
        <v>0.3</v>
      </c>
      <c r="K271">
        <v>7692.33</v>
      </c>
      <c r="L271">
        <v>46153.98</v>
      </c>
      <c r="M271">
        <v>141</v>
      </c>
    </row>
    <row r="272" spans="1:13" x14ac:dyDescent="0.25">
      <c r="A272">
        <f t="shared" si="4"/>
        <v>138</v>
      </c>
      <c r="B272" t="s">
        <v>274</v>
      </c>
      <c r="C272" t="s">
        <v>290</v>
      </c>
      <c r="D272" t="s">
        <v>199</v>
      </c>
      <c r="E272">
        <v>6</v>
      </c>
      <c r="G272" t="s">
        <v>217</v>
      </c>
      <c r="H272">
        <v>94296</v>
      </c>
      <c r="I272">
        <v>3896.16</v>
      </c>
      <c r="J272">
        <v>0.3</v>
      </c>
      <c r="K272">
        <v>5065.01</v>
      </c>
      <c r="L272">
        <v>30390.06</v>
      </c>
      <c r="M272">
        <v>142</v>
      </c>
    </row>
    <row r="273" spans="1:13" x14ac:dyDescent="0.25">
      <c r="A273">
        <f t="shared" si="4"/>
        <v>139</v>
      </c>
      <c r="B273" t="s">
        <v>148</v>
      </c>
      <c r="C273" t="s">
        <v>0</v>
      </c>
      <c r="K273">
        <v>0</v>
      </c>
      <c r="L273">
        <v>7893.29</v>
      </c>
      <c r="M273">
        <v>143</v>
      </c>
    </row>
    <row r="274" spans="1:13" x14ac:dyDescent="0.25">
      <c r="A274">
        <f t="shared" si="4"/>
        <v>140</v>
      </c>
      <c r="B274" t="s">
        <v>241</v>
      </c>
      <c r="C274" t="s">
        <v>266</v>
      </c>
      <c r="D274" t="s">
        <v>40</v>
      </c>
      <c r="E274">
        <v>1</v>
      </c>
      <c r="G274" t="s">
        <v>115</v>
      </c>
      <c r="H274" t="s">
        <v>35</v>
      </c>
      <c r="I274">
        <v>1229.4000000000001</v>
      </c>
      <c r="J274">
        <v>0.3</v>
      </c>
      <c r="K274">
        <v>1598.22</v>
      </c>
      <c r="L274">
        <v>1598.22</v>
      </c>
      <c r="M274">
        <v>144</v>
      </c>
    </row>
    <row r="275" spans="1:13" x14ac:dyDescent="0.25">
      <c r="A275">
        <f t="shared" si="4"/>
        <v>141</v>
      </c>
      <c r="B275" t="s">
        <v>242</v>
      </c>
      <c r="C275" t="s">
        <v>267</v>
      </c>
      <c r="D275" t="s">
        <v>40</v>
      </c>
      <c r="E275">
        <v>1</v>
      </c>
      <c r="G275" t="s">
        <v>115</v>
      </c>
      <c r="H275" t="s">
        <v>35</v>
      </c>
      <c r="I275">
        <v>1229.4000000000001</v>
      </c>
      <c r="J275">
        <v>0.3</v>
      </c>
      <c r="K275">
        <v>1598.22</v>
      </c>
      <c r="L275">
        <v>1598.22</v>
      </c>
      <c r="M275">
        <v>145</v>
      </c>
    </row>
    <row r="276" spans="1:13" x14ac:dyDescent="0.25">
      <c r="A276">
        <f t="shared" si="4"/>
        <v>142</v>
      </c>
      <c r="B276" t="s">
        <v>243</v>
      </c>
      <c r="C276" t="s">
        <v>268</v>
      </c>
      <c r="D276" t="s">
        <v>40</v>
      </c>
      <c r="E276">
        <v>1</v>
      </c>
      <c r="G276" t="s">
        <v>115</v>
      </c>
      <c r="H276" t="s">
        <v>35</v>
      </c>
      <c r="I276">
        <v>1229.4000000000001</v>
      </c>
      <c r="J276">
        <v>0.3</v>
      </c>
      <c r="K276">
        <v>1598.22</v>
      </c>
      <c r="L276">
        <v>1598.22</v>
      </c>
      <c r="M276">
        <v>146</v>
      </c>
    </row>
    <row r="277" spans="1:13" x14ac:dyDescent="0.25">
      <c r="A277">
        <f t="shared" si="4"/>
        <v>143</v>
      </c>
      <c r="B277" t="s">
        <v>222</v>
      </c>
      <c r="C277" t="s">
        <v>201</v>
      </c>
      <c r="D277" t="s">
        <v>199</v>
      </c>
      <c r="E277">
        <v>6</v>
      </c>
      <c r="G277" t="s">
        <v>217</v>
      </c>
      <c r="H277" t="s">
        <v>35</v>
      </c>
      <c r="I277">
        <v>363.28</v>
      </c>
      <c r="J277">
        <v>0.3</v>
      </c>
      <c r="K277">
        <v>472.27</v>
      </c>
      <c r="L277">
        <v>2833.62</v>
      </c>
      <c r="M277">
        <v>147</v>
      </c>
    </row>
    <row r="278" spans="1:13" x14ac:dyDescent="0.25">
      <c r="A278">
        <f t="shared" si="4"/>
        <v>144</v>
      </c>
      <c r="B278" t="s">
        <v>244</v>
      </c>
      <c r="C278" t="s">
        <v>269</v>
      </c>
      <c r="D278" t="s">
        <v>40</v>
      </c>
      <c r="E278">
        <v>1</v>
      </c>
      <c r="G278" t="s">
        <v>115</v>
      </c>
      <c r="H278" t="s">
        <v>35</v>
      </c>
      <c r="I278">
        <v>614.70000000000005</v>
      </c>
      <c r="J278">
        <v>0.3</v>
      </c>
      <c r="K278">
        <v>799.11</v>
      </c>
      <c r="L278">
        <v>799.11</v>
      </c>
      <c r="M278">
        <v>148</v>
      </c>
    </row>
    <row r="279" spans="1:13" x14ac:dyDescent="0.25">
      <c r="A279">
        <f t="shared" si="4"/>
        <v>145</v>
      </c>
      <c r="B279" t="s">
        <v>245</v>
      </c>
      <c r="C279" t="s">
        <v>270</v>
      </c>
      <c r="D279" t="s">
        <v>40</v>
      </c>
      <c r="E279">
        <v>1</v>
      </c>
      <c r="G279" t="s">
        <v>115</v>
      </c>
      <c r="H279" t="s">
        <v>35</v>
      </c>
      <c r="I279">
        <v>1229.4000000000001</v>
      </c>
      <c r="J279">
        <v>0.3</v>
      </c>
      <c r="K279">
        <v>1598.22</v>
      </c>
      <c r="L279">
        <v>1598.22</v>
      </c>
      <c r="M279">
        <v>149</v>
      </c>
    </row>
    <row r="280" spans="1:13" x14ac:dyDescent="0.25">
      <c r="A280">
        <f t="shared" si="4"/>
        <v>146</v>
      </c>
      <c r="K280">
        <v>0</v>
      </c>
      <c r="M280">
        <v>150</v>
      </c>
    </row>
    <row r="281" spans="1:13" x14ac:dyDescent="0.25">
      <c r="A281">
        <f t="shared" si="4"/>
        <v>146</v>
      </c>
      <c r="K281">
        <v>0</v>
      </c>
      <c r="M281">
        <v>150</v>
      </c>
    </row>
    <row r="282" spans="1:13" x14ac:dyDescent="0.25">
      <c r="A282">
        <f t="shared" si="4"/>
        <v>146</v>
      </c>
      <c r="K282">
        <v>0</v>
      </c>
      <c r="M282">
        <v>150</v>
      </c>
    </row>
    <row r="288" spans="1:13" x14ac:dyDescent="0.25">
      <c r="K288">
        <v>0</v>
      </c>
    </row>
    <row r="294" spans="11:12" x14ac:dyDescent="0.25">
      <c r="L294">
        <v>0</v>
      </c>
    </row>
    <row r="296" spans="11:12" x14ac:dyDescent="0.25">
      <c r="K296">
        <v>0</v>
      </c>
    </row>
    <row r="297" spans="11:12" x14ac:dyDescent="0.25">
      <c r="K297">
        <v>0</v>
      </c>
    </row>
    <row r="298" spans="11:12" x14ac:dyDescent="0.25">
      <c r="K298">
        <v>0</v>
      </c>
    </row>
    <row r="299" spans="11:12" x14ac:dyDescent="0.25">
      <c r="K299">
        <v>0</v>
      </c>
      <c r="L299">
        <v>0</v>
      </c>
    </row>
  </sheetData>
  <sortState ref="B1:L299">
    <sortCondition ref="C1"/>
  </sortState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9"/>
  <sheetViews>
    <sheetView topLeftCell="A49" workbookViewId="0">
      <selection activeCell="K73" sqref="K73:K75"/>
    </sheetView>
  </sheetViews>
  <sheetFormatPr defaultRowHeight="15" x14ac:dyDescent="0.25"/>
  <cols>
    <col min="2" max="2" width="82.5703125" customWidth="1"/>
    <col min="4" max="4" width="13.28515625" customWidth="1"/>
    <col min="5" max="5" width="28.7109375" bestFit="1" customWidth="1"/>
    <col min="9" max="9" width="13.5703125" customWidth="1"/>
  </cols>
  <sheetData>
    <row r="1" spans="1:12" x14ac:dyDescent="0.25">
      <c r="A1">
        <v>1</v>
      </c>
      <c r="B1" t="s">
        <v>70</v>
      </c>
      <c r="K1">
        <v>27502.49</v>
      </c>
      <c r="L1">
        <f>VLOOKUP(B1,'orçamento ordem alfabetica'!$C$1:$M$282,11)</f>
        <v>38</v>
      </c>
    </row>
    <row r="2" spans="1:12" x14ac:dyDescent="0.25">
      <c r="A2" t="s">
        <v>11</v>
      </c>
      <c r="B2" t="s">
        <v>71</v>
      </c>
      <c r="C2" t="s">
        <v>56</v>
      </c>
      <c r="D2">
        <v>51.92</v>
      </c>
      <c r="E2" t="s">
        <v>123</v>
      </c>
      <c r="F2" t="s">
        <v>115</v>
      </c>
      <c r="G2">
        <v>600600</v>
      </c>
      <c r="H2">
        <v>11.32</v>
      </c>
      <c r="I2">
        <v>0.3</v>
      </c>
      <c r="J2">
        <v>14.72</v>
      </c>
      <c r="K2">
        <v>764.27</v>
      </c>
      <c r="L2">
        <f>VLOOKUP(B2,'orçamento ordem alfabetica'!$C$1:$M$282,11)</f>
        <v>42</v>
      </c>
    </row>
    <row r="3" spans="1:12" x14ac:dyDescent="0.25">
      <c r="A3" t="s">
        <v>1</v>
      </c>
      <c r="B3" t="s">
        <v>72</v>
      </c>
      <c r="C3" t="s">
        <v>56</v>
      </c>
      <c r="D3">
        <v>37.72</v>
      </c>
      <c r="E3" t="s">
        <v>121</v>
      </c>
      <c r="F3" t="s">
        <v>115</v>
      </c>
      <c r="G3">
        <v>601200</v>
      </c>
      <c r="H3">
        <v>25.13</v>
      </c>
      <c r="I3">
        <v>0.3</v>
      </c>
      <c r="J3">
        <v>32.669999999999995</v>
      </c>
      <c r="K3">
        <v>1232.32</v>
      </c>
      <c r="L3">
        <f>VLOOKUP(B3,'orçamento ordem alfabetica'!$C$1:$M$282,11)</f>
        <v>107</v>
      </c>
    </row>
    <row r="4" spans="1:12" x14ac:dyDescent="0.25">
      <c r="A4" t="s">
        <v>2</v>
      </c>
      <c r="B4" t="s">
        <v>1612</v>
      </c>
      <c r="C4" t="s">
        <v>57</v>
      </c>
      <c r="D4">
        <v>59</v>
      </c>
      <c r="E4" t="s">
        <v>122</v>
      </c>
      <c r="F4" t="s">
        <v>361</v>
      </c>
      <c r="G4">
        <v>610400</v>
      </c>
      <c r="H4">
        <v>124.33</v>
      </c>
      <c r="I4">
        <v>0.3</v>
      </c>
      <c r="J4">
        <v>161.63</v>
      </c>
      <c r="K4">
        <v>9536.17</v>
      </c>
      <c r="L4">
        <f>VLOOKUP(B4,'orçamento ordem alfabetica'!$C$1:$M$282,11)</f>
        <v>46</v>
      </c>
    </row>
    <row r="5" spans="1:12" x14ac:dyDescent="0.25">
      <c r="A5" t="s">
        <v>3</v>
      </c>
      <c r="B5" t="s">
        <v>152</v>
      </c>
      <c r="C5" t="s">
        <v>40</v>
      </c>
      <c r="D5">
        <v>5</v>
      </c>
      <c r="E5" t="s">
        <v>124</v>
      </c>
      <c r="F5" t="s">
        <v>116</v>
      </c>
      <c r="G5" t="s">
        <v>35</v>
      </c>
      <c r="H5">
        <v>1226.9000000000001</v>
      </c>
      <c r="I5">
        <v>0.3</v>
      </c>
      <c r="J5">
        <v>1594.97</v>
      </c>
      <c r="K5">
        <v>7974.85</v>
      </c>
      <c r="L5">
        <f>VLOOKUP(B5,'orçamento ordem alfabetica'!$C$1:$M$282,11)</f>
        <v>16</v>
      </c>
    </row>
    <row r="6" spans="1:12" x14ac:dyDescent="0.25">
      <c r="A6" t="s">
        <v>23</v>
      </c>
      <c r="B6" t="s">
        <v>60</v>
      </c>
      <c r="C6" t="s">
        <v>56</v>
      </c>
      <c r="D6">
        <v>6.79</v>
      </c>
      <c r="E6" t="s">
        <v>122</v>
      </c>
      <c r="F6" t="s">
        <v>361</v>
      </c>
      <c r="G6">
        <v>603900</v>
      </c>
      <c r="H6">
        <v>104.83</v>
      </c>
      <c r="I6">
        <v>0.3</v>
      </c>
      <c r="J6">
        <v>136.28</v>
      </c>
      <c r="K6">
        <v>925.35</v>
      </c>
      <c r="L6">
        <f>VLOOKUP(B6,'orçamento ordem alfabetica'!$C$1:$M$282,11)</f>
        <v>89</v>
      </c>
    </row>
    <row r="7" spans="1:12" x14ac:dyDescent="0.25">
      <c r="A7" t="s">
        <v>41</v>
      </c>
      <c r="B7" t="s">
        <v>278</v>
      </c>
      <c r="C7" t="s">
        <v>57</v>
      </c>
      <c r="D7">
        <v>115</v>
      </c>
      <c r="E7" t="s">
        <v>125</v>
      </c>
      <c r="F7" t="s">
        <v>361</v>
      </c>
      <c r="G7">
        <v>810150</v>
      </c>
      <c r="H7">
        <v>38.229999999999997</v>
      </c>
      <c r="I7">
        <v>0.3</v>
      </c>
      <c r="J7">
        <v>49.699999999999996</v>
      </c>
      <c r="K7">
        <v>5715.5</v>
      </c>
      <c r="L7">
        <f>VLOOKUP(B7,'orçamento ordem alfabetica'!$C$1:$M$282,11)</f>
        <v>92</v>
      </c>
    </row>
    <row r="8" spans="1:12" x14ac:dyDescent="0.25">
      <c r="A8" t="s">
        <v>42</v>
      </c>
      <c r="B8" t="s">
        <v>279</v>
      </c>
      <c r="C8" t="s">
        <v>57</v>
      </c>
      <c r="D8">
        <v>5</v>
      </c>
      <c r="E8" t="s">
        <v>125</v>
      </c>
      <c r="F8" t="s">
        <v>361</v>
      </c>
      <c r="G8">
        <v>810650</v>
      </c>
      <c r="H8">
        <v>31.98</v>
      </c>
      <c r="I8">
        <v>0.3</v>
      </c>
      <c r="J8">
        <v>41.58</v>
      </c>
      <c r="K8">
        <v>207.9</v>
      </c>
      <c r="L8">
        <f>VLOOKUP(B8,'orçamento ordem alfabetica'!$C$1:$M$282,11)</f>
        <v>93</v>
      </c>
    </row>
    <row r="9" spans="1:12" x14ac:dyDescent="0.25">
      <c r="A9" t="s">
        <v>43</v>
      </c>
      <c r="B9" t="s">
        <v>75</v>
      </c>
      <c r="C9" t="s">
        <v>56</v>
      </c>
      <c r="D9">
        <v>3.29</v>
      </c>
      <c r="E9" t="s">
        <v>129</v>
      </c>
      <c r="F9" t="s">
        <v>361</v>
      </c>
      <c r="G9">
        <v>531000</v>
      </c>
      <c r="H9">
        <v>105.19</v>
      </c>
      <c r="I9">
        <v>0.3</v>
      </c>
      <c r="J9">
        <v>136.75</v>
      </c>
      <c r="K9">
        <v>449.90999999999997</v>
      </c>
      <c r="L9">
        <f>VLOOKUP(B9,'orçamento ordem alfabetica'!$C$1:$M$282,11)</f>
        <v>11</v>
      </c>
    </row>
    <row r="10" spans="1:12" x14ac:dyDescent="0.25">
      <c r="A10" t="s">
        <v>44</v>
      </c>
      <c r="B10" t="s">
        <v>76</v>
      </c>
      <c r="C10" t="s">
        <v>56</v>
      </c>
      <c r="D10">
        <v>3.95</v>
      </c>
      <c r="E10" t="s">
        <v>130</v>
      </c>
      <c r="F10" t="s">
        <v>361</v>
      </c>
      <c r="G10">
        <v>516100</v>
      </c>
      <c r="H10">
        <v>73.83</v>
      </c>
      <c r="I10">
        <v>0.3</v>
      </c>
      <c r="J10">
        <v>95.98</v>
      </c>
      <c r="K10">
        <v>379.13</v>
      </c>
      <c r="L10">
        <f>VLOOKUP(B10,'orçamento ordem alfabetica'!$C$1:$M$282,11)</f>
        <v>136</v>
      </c>
    </row>
    <row r="11" spans="1:12" x14ac:dyDescent="0.25">
      <c r="A11" t="s">
        <v>150</v>
      </c>
      <c r="B11" t="s">
        <v>1900</v>
      </c>
      <c r="C11" t="s">
        <v>56</v>
      </c>
      <c r="D11">
        <v>14.2</v>
      </c>
      <c r="E11" t="s">
        <v>121</v>
      </c>
      <c r="F11" t="s">
        <v>116</v>
      </c>
      <c r="G11" t="s">
        <v>35</v>
      </c>
      <c r="H11">
        <v>17.170000000000002</v>
      </c>
      <c r="I11">
        <v>0.3</v>
      </c>
      <c r="J11">
        <v>22.330000000000002</v>
      </c>
      <c r="K11">
        <v>317.08999999999997</v>
      </c>
      <c r="L11">
        <f>VLOOKUP(B11,'orçamento ordem alfabetica'!$C$1:$M$282,11)</f>
        <v>21</v>
      </c>
    </row>
    <row r="12" spans="1:12" x14ac:dyDescent="0.25">
      <c r="J12">
        <v>0</v>
      </c>
    </row>
    <row r="13" spans="1:12" x14ac:dyDescent="0.25">
      <c r="A13" t="s">
        <v>148</v>
      </c>
      <c r="B13" t="s">
        <v>0</v>
      </c>
      <c r="J13">
        <v>0</v>
      </c>
      <c r="K13">
        <v>7893.29</v>
      </c>
      <c r="L13">
        <f>VLOOKUP(B13,'orçamento ordem alfabetica'!$C$1:$M$282,11)</f>
        <v>143</v>
      </c>
    </row>
    <row r="14" spans="1:12" x14ac:dyDescent="0.25">
      <c r="A14" t="s">
        <v>12</v>
      </c>
      <c r="B14" t="s">
        <v>77</v>
      </c>
      <c r="C14" t="s">
        <v>55</v>
      </c>
      <c r="D14">
        <v>210.8</v>
      </c>
      <c r="E14" t="s">
        <v>120</v>
      </c>
      <c r="F14" t="s">
        <v>115</v>
      </c>
      <c r="G14">
        <v>400000</v>
      </c>
      <c r="H14">
        <v>0.69</v>
      </c>
      <c r="I14">
        <v>0.3</v>
      </c>
      <c r="J14">
        <v>0.9</v>
      </c>
      <c r="K14">
        <v>189.72</v>
      </c>
      <c r="L14">
        <f>VLOOKUP(B14,'orçamento ordem alfabetica'!$C$1:$M$282,11)</f>
        <v>36</v>
      </c>
    </row>
    <row r="15" spans="1:12" x14ac:dyDescent="0.25">
      <c r="A15" t="s">
        <v>25</v>
      </c>
      <c r="B15" t="s">
        <v>78</v>
      </c>
      <c r="C15" t="s">
        <v>56</v>
      </c>
      <c r="D15">
        <v>265.64</v>
      </c>
      <c r="E15" t="s">
        <v>121</v>
      </c>
      <c r="F15" t="s">
        <v>115</v>
      </c>
      <c r="G15">
        <v>401200</v>
      </c>
      <c r="H15">
        <v>0.94</v>
      </c>
      <c r="I15">
        <v>0.3</v>
      </c>
      <c r="J15">
        <v>1.23</v>
      </c>
      <c r="K15">
        <v>326.74</v>
      </c>
      <c r="L15">
        <f>VLOOKUP(B15,'orçamento ordem alfabetica'!$C$1:$M$282,11)</f>
        <v>24</v>
      </c>
    </row>
    <row r="16" spans="1:12" x14ac:dyDescent="0.25">
      <c r="A16" t="s">
        <v>13</v>
      </c>
      <c r="B16" t="s">
        <v>194</v>
      </c>
      <c r="C16" t="s">
        <v>56</v>
      </c>
      <c r="D16">
        <v>265.64</v>
      </c>
      <c r="E16" t="s">
        <v>123</v>
      </c>
      <c r="F16" t="s">
        <v>116</v>
      </c>
      <c r="G16" t="s">
        <v>35</v>
      </c>
      <c r="H16">
        <v>21.36</v>
      </c>
      <c r="I16">
        <v>0.3</v>
      </c>
      <c r="J16">
        <v>27.770000000000003</v>
      </c>
      <c r="K16">
        <v>7376.83</v>
      </c>
      <c r="L16">
        <f>VLOOKUP(B16,'orçamento ordem alfabetica'!$C$1:$M$282,11)</f>
        <v>41</v>
      </c>
    </row>
    <row r="17" spans="1:12" x14ac:dyDescent="0.25">
      <c r="J17">
        <v>0</v>
      </c>
    </row>
    <row r="18" spans="1:12" x14ac:dyDescent="0.25">
      <c r="A18" t="s">
        <v>15</v>
      </c>
      <c r="B18" t="s">
        <v>4</v>
      </c>
      <c r="J18">
        <v>0</v>
      </c>
      <c r="K18">
        <v>845120.54</v>
      </c>
      <c r="L18">
        <f>VLOOKUP(B18,'orçamento ordem alfabetica'!$C$1:$M$282,11)</f>
        <v>97</v>
      </c>
    </row>
    <row r="19" spans="1:12" x14ac:dyDescent="0.25">
      <c r="A19" t="s">
        <v>26</v>
      </c>
      <c r="B19" t="s">
        <v>281</v>
      </c>
      <c r="C19" t="s">
        <v>59</v>
      </c>
      <c r="D19">
        <v>1861.1</v>
      </c>
      <c r="E19" t="s">
        <v>126</v>
      </c>
      <c r="F19" t="s">
        <v>361</v>
      </c>
      <c r="G19">
        <v>570350</v>
      </c>
      <c r="H19" t="s">
        <v>35</v>
      </c>
      <c r="I19" t="s">
        <v>1797</v>
      </c>
      <c r="J19">
        <v>413.19</v>
      </c>
      <c r="K19">
        <v>768987.91</v>
      </c>
      <c r="L19">
        <f>VLOOKUP(B19,'orçamento ordem alfabetica'!$C$1:$M$282,11)</f>
        <v>15</v>
      </c>
    </row>
    <row r="20" spans="1:12" x14ac:dyDescent="0.25">
      <c r="A20" t="s">
        <v>27</v>
      </c>
      <c r="B20" t="s">
        <v>280</v>
      </c>
      <c r="C20" t="s">
        <v>59</v>
      </c>
      <c r="D20">
        <v>57.63</v>
      </c>
      <c r="E20" t="s">
        <v>128</v>
      </c>
      <c r="F20" t="s">
        <v>361</v>
      </c>
      <c r="G20">
        <v>570200</v>
      </c>
      <c r="H20" t="s">
        <v>35</v>
      </c>
      <c r="I20" t="s">
        <v>1797</v>
      </c>
      <c r="J20">
        <v>326.29000000000002</v>
      </c>
      <c r="K20">
        <v>18804.099999999999</v>
      </c>
      <c r="L20">
        <f>VLOOKUP(B20,'orçamento ordem alfabetica'!$C$1:$M$282,11)</f>
        <v>14</v>
      </c>
    </row>
    <row r="21" spans="1:12" x14ac:dyDescent="0.25">
      <c r="A21" t="s">
        <v>80</v>
      </c>
      <c r="B21" t="s">
        <v>282</v>
      </c>
      <c r="C21" t="s">
        <v>55</v>
      </c>
      <c r="D21">
        <v>480.23</v>
      </c>
      <c r="E21" t="s">
        <v>127</v>
      </c>
      <c r="F21" t="s">
        <v>361</v>
      </c>
      <c r="G21">
        <v>560400</v>
      </c>
      <c r="H21" t="s">
        <v>35</v>
      </c>
      <c r="I21" t="s">
        <v>1797</v>
      </c>
      <c r="J21">
        <v>6.84</v>
      </c>
      <c r="K21">
        <v>3284.78</v>
      </c>
      <c r="L21">
        <f>VLOOKUP(B21,'orçamento ordem alfabetica'!$C$1:$M$282,11)</f>
        <v>83</v>
      </c>
    </row>
    <row r="22" spans="1:12" x14ac:dyDescent="0.25">
      <c r="A22" t="s">
        <v>81</v>
      </c>
      <c r="B22" t="s">
        <v>283</v>
      </c>
      <c r="C22" t="s">
        <v>55</v>
      </c>
      <c r="D22">
        <v>14563.75</v>
      </c>
      <c r="E22" t="s">
        <v>127</v>
      </c>
      <c r="F22" t="s">
        <v>361</v>
      </c>
      <c r="G22">
        <v>561120</v>
      </c>
      <c r="H22" t="s">
        <v>35</v>
      </c>
      <c r="I22" t="s">
        <v>1797</v>
      </c>
      <c r="J22">
        <v>1.73</v>
      </c>
      <c r="K22">
        <v>25195.289999999997</v>
      </c>
      <c r="L22">
        <f>VLOOKUP(B22,'orçamento ordem alfabetica'!$C$1:$M$282,11)</f>
        <v>100</v>
      </c>
    </row>
    <row r="23" spans="1:12" x14ac:dyDescent="0.25">
      <c r="A23" t="s">
        <v>82</v>
      </c>
      <c r="B23" t="s">
        <v>75</v>
      </c>
      <c r="C23" t="s">
        <v>56</v>
      </c>
      <c r="D23">
        <v>72.03</v>
      </c>
      <c r="E23" t="s">
        <v>129</v>
      </c>
      <c r="F23" t="s">
        <v>361</v>
      </c>
      <c r="G23">
        <v>531000</v>
      </c>
      <c r="H23">
        <v>105.19</v>
      </c>
      <c r="I23">
        <v>0.3</v>
      </c>
      <c r="J23">
        <v>136.75</v>
      </c>
      <c r="K23">
        <v>9850.11</v>
      </c>
      <c r="L23">
        <f>VLOOKUP(B23,'orçamento ordem alfabetica'!$C$1:$M$282,11)</f>
        <v>11</v>
      </c>
    </row>
    <row r="24" spans="1:12" x14ac:dyDescent="0.25">
      <c r="A24" t="s">
        <v>83</v>
      </c>
      <c r="B24" t="s">
        <v>76</v>
      </c>
      <c r="C24" t="s">
        <v>56</v>
      </c>
      <c r="D24">
        <v>86.44</v>
      </c>
      <c r="E24" t="s">
        <v>130</v>
      </c>
      <c r="F24" t="s">
        <v>361</v>
      </c>
      <c r="G24">
        <v>516100</v>
      </c>
      <c r="H24">
        <v>73.83</v>
      </c>
      <c r="I24">
        <v>0.3</v>
      </c>
      <c r="J24">
        <v>95.98</v>
      </c>
      <c r="K24">
        <v>8296.52</v>
      </c>
      <c r="L24">
        <f>VLOOKUP(B24,'orçamento ordem alfabetica'!$C$1:$M$282,11)</f>
        <v>136</v>
      </c>
    </row>
    <row r="25" spans="1:12" x14ac:dyDescent="0.25">
      <c r="A25" t="s">
        <v>84</v>
      </c>
      <c r="B25" t="s">
        <v>86</v>
      </c>
      <c r="C25" t="s">
        <v>56</v>
      </c>
      <c r="D25">
        <v>96.05</v>
      </c>
      <c r="E25" t="s">
        <v>130</v>
      </c>
      <c r="F25" t="s">
        <v>116</v>
      </c>
      <c r="G25" t="s">
        <v>35</v>
      </c>
      <c r="H25">
        <v>72.05</v>
      </c>
      <c r="I25">
        <v>0.3</v>
      </c>
      <c r="J25">
        <v>93.67</v>
      </c>
      <c r="K25">
        <v>8997.01</v>
      </c>
      <c r="L25">
        <f>VLOOKUP(B25,'orçamento ordem alfabetica'!$C$1:$M$282,11)</f>
        <v>109</v>
      </c>
    </row>
    <row r="26" spans="1:12" x14ac:dyDescent="0.25">
      <c r="A26" t="s">
        <v>85</v>
      </c>
      <c r="B26" t="s">
        <v>87</v>
      </c>
      <c r="C26" t="s">
        <v>55</v>
      </c>
      <c r="D26">
        <v>480.23</v>
      </c>
      <c r="E26" t="s">
        <v>131</v>
      </c>
      <c r="F26" t="s">
        <v>115</v>
      </c>
      <c r="G26">
        <v>511200</v>
      </c>
      <c r="H26">
        <v>2.73</v>
      </c>
      <c r="I26">
        <v>0.3</v>
      </c>
      <c r="J26">
        <v>3.55</v>
      </c>
      <c r="K26">
        <v>1704.82</v>
      </c>
      <c r="L26">
        <f>VLOOKUP(B26,'orçamento ordem alfabetica'!$C$1:$M$282,11)</f>
        <v>110</v>
      </c>
    </row>
    <row r="27" spans="1:12" x14ac:dyDescent="0.25">
      <c r="J27">
        <v>0</v>
      </c>
    </row>
    <row r="28" spans="1:12" x14ac:dyDescent="0.25">
      <c r="A28" t="s">
        <v>16</v>
      </c>
      <c r="B28" t="s">
        <v>103</v>
      </c>
      <c r="J28">
        <v>0</v>
      </c>
      <c r="K28">
        <v>1041896.3600000001</v>
      </c>
      <c r="L28">
        <f>VLOOKUP(B28,'orçamento ordem alfabetica'!$C$1:$M$282,11)</f>
        <v>96</v>
      </c>
    </row>
    <row r="29" spans="1:12" x14ac:dyDescent="0.25">
      <c r="A29" t="s">
        <v>22</v>
      </c>
      <c r="B29" t="s">
        <v>58</v>
      </c>
      <c r="J29">
        <v>0</v>
      </c>
      <c r="K29">
        <v>366654.07</v>
      </c>
      <c r="L29">
        <f>VLOOKUP(B29,'orçamento ordem alfabetica'!$C$1:$M$282,11)</f>
        <v>23</v>
      </c>
    </row>
    <row r="30" spans="1:12" x14ac:dyDescent="0.25">
      <c r="A30" t="s">
        <v>36</v>
      </c>
      <c r="B30" t="s">
        <v>79</v>
      </c>
      <c r="C30" t="s">
        <v>55</v>
      </c>
      <c r="D30">
        <v>3522.81</v>
      </c>
      <c r="E30" t="s">
        <v>88</v>
      </c>
      <c r="F30" t="s">
        <v>137</v>
      </c>
      <c r="G30" t="s">
        <v>35</v>
      </c>
      <c r="H30">
        <v>80.06</v>
      </c>
      <c r="I30">
        <v>0.3</v>
      </c>
      <c r="J30">
        <v>104.08</v>
      </c>
      <c r="K30">
        <v>366654.07</v>
      </c>
      <c r="L30">
        <f>VLOOKUP(B30,'orçamento ordem alfabetica'!$C$1:$M$282,11)</f>
        <v>7</v>
      </c>
    </row>
    <row r="33" spans="1:12" x14ac:dyDescent="0.25">
      <c r="A33" t="s">
        <v>28</v>
      </c>
      <c r="B33" t="s">
        <v>102</v>
      </c>
      <c r="J33">
        <v>0</v>
      </c>
      <c r="K33">
        <v>227857.11000000004</v>
      </c>
      <c r="L33">
        <f>VLOOKUP(B33,'orçamento ordem alfabetica'!$C$1:$M$282,11)</f>
        <v>17</v>
      </c>
    </row>
    <row r="34" spans="1:12" x14ac:dyDescent="0.25">
      <c r="A34" t="s">
        <v>37</v>
      </c>
      <c r="B34" t="s">
        <v>281</v>
      </c>
      <c r="C34" t="s">
        <v>59</v>
      </c>
      <c r="D34">
        <v>42.69</v>
      </c>
      <c r="E34" t="s">
        <v>126</v>
      </c>
      <c r="F34" t="s">
        <v>361</v>
      </c>
      <c r="G34">
        <v>570350</v>
      </c>
      <c r="H34" t="s">
        <v>35</v>
      </c>
      <c r="I34" t="s">
        <v>1797</v>
      </c>
      <c r="J34">
        <v>413.19</v>
      </c>
      <c r="K34">
        <v>17639.09</v>
      </c>
      <c r="L34">
        <f>VLOOKUP(B34,'orçamento ordem alfabetica'!$C$1:$M$282,11)</f>
        <v>15</v>
      </c>
    </row>
    <row r="35" spans="1:12" x14ac:dyDescent="0.25">
      <c r="A35" t="s">
        <v>38</v>
      </c>
      <c r="B35" t="s">
        <v>282</v>
      </c>
      <c r="C35" t="s">
        <v>55</v>
      </c>
      <c r="D35">
        <v>444.73</v>
      </c>
      <c r="E35" t="s">
        <v>127</v>
      </c>
      <c r="F35" t="s">
        <v>361</v>
      </c>
      <c r="G35">
        <v>560400</v>
      </c>
      <c r="H35" t="s">
        <v>35</v>
      </c>
      <c r="I35" t="s">
        <v>1797</v>
      </c>
      <c r="J35">
        <v>6.84</v>
      </c>
      <c r="K35">
        <v>3041.96</v>
      </c>
      <c r="L35">
        <f>VLOOKUP(B35,'orçamento ordem alfabetica'!$C$1:$M$282,11)</f>
        <v>83</v>
      </c>
    </row>
    <row r="36" spans="1:12" x14ac:dyDescent="0.25">
      <c r="A36" t="s">
        <v>39</v>
      </c>
      <c r="B36" t="s">
        <v>75</v>
      </c>
      <c r="C36" t="s">
        <v>56</v>
      </c>
      <c r="D36">
        <v>66.709999999999994</v>
      </c>
      <c r="E36" t="s">
        <v>129</v>
      </c>
      <c r="F36" t="s">
        <v>361</v>
      </c>
      <c r="G36">
        <v>531000</v>
      </c>
      <c r="H36">
        <v>105.19</v>
      </c>
      <c r="I36">
        <v>0.3</v>
      </c>
      <c r="J36">
        <v>136.75</v>
      </c>
      <c r="K36">
        <v>9122.6</v>
      </c>
      <c r="L36">
        <f>VLOOKUP(B36,'orçamento ordem alfabetica'!$C$1:$M$282,11)</f>
        <v>11</v>
      </c>
    </row>
    <row r="37" spans="1:12" x14ac:dyDescent="0.25">
      <c r="A37" t="s">
        <v>51</v>
      </c>
      <c r="B37" t="s">
        <v>76</v>
      </c>
      <c r="C37" t="s">
        <v>56</v>
      </c>
      <c r="D37">
        <v>80.05</v>
      </c>
      <c r="E37" t="s">
        <v>130</v>
      </c>
      <c r="F37" t="s">
        <v>361</v>
      </c>
      <c r="G37">
        <v>516100</v>
      </c>
      <c r="H37">
        <v>73.83</v>
      </c>
      <c r="I37">
        <v>0.3</v>
      </c>
      <c r="J37">
        <v>95.98</v>
      </c>
      <c r="K37">
        <v>7683.2</v>
      </c>
      <c r="L37">
        <f>VLOOKUP(B37,'orçamento ordem alfabetica'!$C$1:$M$282,11)</f>
        <v>136</v>
      </c>
    </row>
    <row r="38" spans="1:12" x14ac:dyDescent="0.25">
      <c r="A38" t="s">
        <v>181</v>
      </c>
      <c r="B38" t="s">
        <v>87</v>
      </c>
      <c r="C38" t="s">
        <v>55</v>
      </c>
      <c r="D38">
        <v>444.73</v>
      </c>
      <c r="E38" t="s">
        <v>131</v>
      </c>
      <c r="F38" t="s">
        <v>115</v>
      </c>
      <c r="G38">
        <v>511200</v>
      </c>
      <c r="H38">
        <v>2.73</v>
      </c>
      <c r="I38">
        <v>0.3</v>
      </c>
      <c r="J38">
        <v>3.55</v>
      </c>
      <c r="K38">
        <v>1578.8</v>
      </c>
      <c r="L38">
        <f>VLOOKUP(B38,'orçamento ordem alfabetica'!$C$1:$M$282,11)</f>
        <v>110</v>
      </c>
    </row>
    <row r="39" spans="1:12" x14ac:dyDescent="0.25">
      <c r="A39" t="s">
        <v>1836</v>
      </c>
      <c r="B39" t="s">
        <v>182</v>
      </c>
      <c r="C39" t="s">
        <v>55</v>
      </c>
      <c r="D39">
        <v>563.84</v>
      </c>
      <c r="E39" t="s">
        <v>95</v>
      </c>
      <c r="F39" t="s">
        <v>361</v>
      </c>
      <c r="G39">
        <v>534906</v>
      </c>
      <c r="H39">
        <v>49.13</v>
      </c>
      <c r="I39">
        <v>0.3</v>
      </c>
      <c r="J39">
        <v>63.869000000000007</v>
      </c>
      <c r="K39">
        <v>36011.9</v>
      </c>
      <c r="L39">
        <f>VLOOKUP(B39,'orçamento ordem alfabetica'!$C$1:$M$282,11)</f>
        <v>51</v>
      </c>
    </row>
    <row r="40" spans="1:12" x14ac:dyDescent="0.25">
      <c r="A40" t="s">
        <v>1837</v>
      </c>
      <c r="B40" t="s">
        <v>183</v>
      </c>
      <c r="C40" t="s">
        <v>55</v>
      </c>
      <c r="D40">
        <v>193.56</v>
      </c>
      <c r="E40" t="s">
        <v>95</v>
      </c>
      <c r="F40" t="s">
        <v>361</v>
      </c>
      <c r="G40">
        <v>534906</v>
      </c>
      <c r="H40">
        <v>49.13</v>
      </c>
      <c r="I40">
        <v>0.3</v>
      </c>
      <c r="J40">
        <v>63.87</v>
      </c>
      <c r="K40">
        <v>12362.68</v>
      </c>
      <c r="L40">
        <f>VLOOKUP(B40,'orçamento ordem alfabetica'!$C$1:$M$282,11)</f>
        <v>53</v>
      </c>
    </row>
    <row r="41" spans="1:12" x14ac:dyDescent="0.25">
      <c r="A41" t="s">
        <v>184</v>
      </c>
      <c r="B41" t="s">
        <v>185</v>
      </c>
      <c r="C41" t="s">
        <v>55</v>
      </c>
      <c r="D41">
        <v>58.91</v>
      </c>
      <c r="E41" t="s">
        <v>95</v>
      </c>
      <c r="F41" t="s">
        <v>361</v>
      </c>
      <c r="G41">
        <v>534908</v>
      </c>
      <c r="H41">
        <v>49.34</v>
      </c>
      <c r="I41">
        <v>0.3</v>
      </c>
      <c r="J41">
        <v>64.150000000000006</v>
      </c>
      <c r="K41">
        <v>3779.0800000000004</v>
      </c>
      <c r="L41">
        <f>VLOOKUP(B41,'orçamento ordem alfabetica'!$C$1:$M$282,11)</f>
        <v>52</v>
      </c>
    </row>
    <row r="42" spans="1:12" x14ac:dyDescent="0.25">
      <c r="A42" t="s">
        <v>186</v>
      </c>
      <c r="B42" t="s">
        <v>187</v>
      </c>
      <c r="C42" t="s">
        <v>55</v>
      </c>
      <c r="D42">
        <v>25.246499999999997</v>
      </c>
      <c r="E42" t="s">
        <v>95</v>
      </c>
      <c r="F42" t="s">
        <v>361</v>
      </c>
      <c r="G42">
        <v>534908</v>
      </c>
      <c r="H42">
        <v>49.34</v>
      </c>
      <c r="I42">
        <v>0.3</v>
      </c>
      <c r="J42">
        <v>64.150000000000006</v>
      </c>
      <c r="K42">
        <v>1619.57</v>
      </c>
      <c r="L42">
        <f>VLOOKUP(B42,'orçamento ordem alfabetica'!$C$1:$M$282,11)</f>
        <v>54</v>
      </c>
    </row>
    <row r="43" spans="1:12" x14ac:dyDescent="0.25">
      <c r="A43" t="s">
        <v>188</v>
      </c>
      <c r="B43" t="s">
        <v>92</v>
      </c>
      <c r="C43" t="s">
        <v>55</v>
      </c>
      <c r="D43">
        <v>841.55</v>
      </c>
      <c r="E43" t="s">
        <v>132</v>
      </c>
      <c r="F43" t="s">
        <v>115</v>
      </c>
      <c r="G43">
        <v>601100</v>
      </c>
      <c r="H43">
        <v>39.590000000000003</v>
      </c>
      <c r="I43">
        <v>0.3</v>
      </c>
      <c r="J43">
        <v>51.47</v>
      </c>
      <c r="K43">
        <v>43314.58</v>
      </c>
      <c r="L43">
        <f>VLOOKUP(B43,'orçamento ordem alfabetica'!$C$1:$M$282,11)</f>
        <v>111</v>
      </c>
    </row>
    <row r="44" spans="1:12" x14ac:dyDescent="0.25">
      <c r="A44" t="s">
        <v>189</v>
      </c>
      <c r="B44" t="s">
        <v>1592</v>
      </c>
      <c r="C44" t="s">
        <v>56</v>
      </c>
      <c r="D44">
        <v>126.23</v>
      </c>
      <c r="E44" t="s">
        <v>130</v>
      </c>
      <c r="F44" t="s">
        <v>361</v>
      </c>
      <c r="G44">
        <v>531000</v>
      </c>
      <c r="H44">
        <v>105.19</v>
      </c>
      <c r="I44">
        <v>0.3</v>
      </c>
      <c r="J44">
        <v>136.75</v>
      </c>
      <c r="K44">
        <v>17261.96</v>
      </c>
      <c r="L44">
        <f>VLOOKUP(B44,'orçamento ordem alfabetica'!$C$1:$M$282,11)</f>
        <v>12</v>
      </c>
    </row>
    <row r="45" spans="1:12" x14ac:dyDescent="0.25">
      <c r="A45" t="s">
        <v>190</v>
      </c>
      <c r="B45" t="s">
        <v>93</v>
      </c>
      <c r="C45" t="s">
        <v>55</v>
      </c>
      <c r="D45">
        <v>767.13</v>
      </c>
      <c r="E45" t="s">
        <v>96</v>
      </c>
      <c r="F45" t="s">
        <v>115</v>
      </c>
      <c r="G45">
        <v>800000</v>
      </c>
      <c r="H45">
        <v>7.78</v>
      </c>
      <c r="I45">
        <v>0.3</v>
      </c>
      <c r="J45">
        <v>10.119999999999999</v>
      </c>
      <c r="K45">
        <v>7763.3600000000006</v>
      </c>
      <c r="L45">
        <f>VLOOKUP(B45,'orçamento ordem alfabetica'!$C$1:$M$282,11)</f>
        <v>78</v>
      </c>
    </row>
    <row r="46" spans="1:12" x14ac:dyDescent="0.25">
      <c r="A46" t="s">
        <v>192</v>
      </c>
      <c r="B46" t="s">
        <v>140</v>
      </c>
      <c r="C46" t="s">
        <v>40</v>
      </c>
      <c r="D46">
        <v>48</v>
      </c>
      <c r="E46" t="s">
        <v>97</v>
      </c>
      <c r="F46" t="s">
        <v>989</v>
      </c>
      <c r="G46" t="s">
        <v>35</v>
      </c>
      <c r="H46">
        <v>118.07</v>
      </c>
      <c r="I46">
        <v>0.3</v>
      </c>
      <c r="J46">
        <v>153.49099999999999</v>
      </c>
      <c r="K46">
        <v>7367.5700000000006</v>
      </c>
      <c r="L46">
        <f>VLOOKUP(B46,'orçamento ordem alfabetica'!$C$1:$M$282,11)</f>
        <v>56</v>
      </c>
    </row>
    <row r="47" spans="1:12" x14ac:dyDescent="0.25">
      <c r="A47" t="s">
        <v>90</v>
      </c>
      <c r="B47" t="s">
        <v>141</v>
      </c>
      <c r="C47" t="s">
        <v>40</v>
      </c>
      <c r="D47">
        <v>58</v>
      </c>
      <c r="E47" t="s">
        <v>97</v>
      </c>
      <c r="F47" t="s">
        <v>989</v>
      </c>
      <c r="G47" t="s">
        <v>35</v>
      </c>
      <c r="H47">
        <v>140.47999999999999</v>
      </c>
      <c r="I47">
        <v>0.3</v>
      </c>
      <c r="J47">
        <v>182.624</v>
      </c>
      <c r="K47">
        <v>10592.2</v>
      </c>
      <c r="L47">
        <f>VLOOKUP(B47,'orçamento ordem alfabetica'!$C$1:$M$282,11)</f>
        <v>55</v>
      </c>
    </row>
    <row r="48" spans="1:12" x14ac:dyDescent="0.25">
      <c r="A48" t="s">
        <v>91</v>
      </c>
      <c r="B48" t="s">
        <v>94</v>
      </c>
      <c r="C48" t="s">
        <v>40</v>
      </c>
      <c r="D48">
        <v>8</v>
      </c>
      <c r="E48" t="s">
        <v>98</v>
      </c>
      <c r="F48" t="s">
        <v>115</v>
      </c>
      <c r="G48">
        <v>850000</v>
      </c>
      <c r="H48">
        <v>4684.47</v>
      </c>
      <c r="I48">
        <v>0.3</v>
      </c>
      <c r="J48">
        <v>6089.8200000000006</v>
      </c>
      <c r="K48">
        <v>48718.559999999998</v>
      </c>
      <c r="L48">
        <f>VLOOKUP(B48,'orçamento ordem alfabetica'!$C$1:$M$282,11)</f>
        <v>106</v>
      </c>
    </row>
    <row r="50" spans="1:12" x14ac:dyDescent="0.25">
      <c r="A50" t="s">
        <v>1798</v>
      </c>
      <c r="B50" t="s">
        <v>1802</v>
      </c>
      <c r="J50">
        <v>0</v>
      </c>
      <c r="K50">
        <v>447385.18</v>
      </c>
      <c r="L50">
        <f>VLOOKUP(B50,'orçamento ordem alfabetica'!$C$1:$M$282,11)</f>
        <v>77</v>
      </c>
    </row>
    <row r="51" spans="1:12" x14ac:dyDescent="0.25">
      <c r="A51" t="s">
        <v>1799</v>
      </c>
      <c r="B51" t="s">
        <v>1800</v>
      </c>
      <c r="C51" t="s">
        <v>57</v>
      </c>
      <c r="D51">
        <v>1056</v>
      </c>
      <c r="E51" t="s">
        <v>35</v>
      </c>
      <c r="F51" t="s">
        <v>116</v>
      </c>
      <c r="G51" t="s">
        <v>35</v>
      </c>
      <c r="H51">
        <v>299.36</v>
      </c>
      <c r="I51">
        <v>0.3</v>
      </c>
      <c r="J51">
        <v>389.17</v>
      </c>
      <c r="K51">
        <v>410963.52</v>
      </c>
      <c r="L51">
        <f>VLOOKUP(B51,'orçamento ordem alfabetica'!$C$1:$M$282,11)</f>
        <v>69</v>
      </c>
    </row>
    <row r="52" spans="1:12" x14ac:dyDescent="0.25">
      <c r="A52" t="s">
        <v>1801</v>
      </c>
      <c r="B52" t="s">
        <v>1893</v>
      </c>
      <c r="C52" t="s">
        <v>57</v>
      </c>
      <c r="D52">
        <v>38.800000000000004</v>
      </c>
      <c r="E52" t="s">
        <v>35</v>
      </c>
      <c r="F52" t="s">
        <v>217</v>
      </c>
      <c r="G52">
        <v>74072</v>
      </c>
      <c r="H52">
        <v>155.22</v>
      </c>
      <c r="I52">
        <v>0.3</v>
      </c>
      <c r="J52">
        <v>201.79</v>
      </c>
      <c r="K52">
        <v>7829.46</v>
      </c>
      <c r="L52">
        <f>VLOOKUP(B52,'orçamento ordem alfabetica'!$C$1:$M$282,11)</f>
        <v>29</v>
      </c>
    </row>
    <row r="53" spans="1:12" x14ac:dyDescent="0.25">
      <c r="A53" t="s">
        <v>1857</v>
      </c>
      <c r="B53" t="s">
        <v>1892</v>
      </c>
      <c r="C53" t="s">
        <v>55</v>
      </c>
      <c r="D53">
        <v>123.43</v>
      </c>
      <c r="E53" t="s">
        <v>35</v>
      </c>
      <c r="F53" t="s">
        <v>116</v>
      </c>
      <c r="G53" t="s">
        <v>35</v>
      </c>
      <c r="H53">
        <v>145.74</v>
      </c>
      <c r="I53">
        <v>0.3</v>
      </c>
      <c r="J53">
        <v>189.47</v>
      </c>
      <c r="K53">
        <v>23386.289999999997</v>
      </c>
      <c r="L53">
        <f>VLOOKUP(B53,'orçamento ordem alfabetica'!$C$1:$M$282,11)</f>
        <v>50</v>
      </c>
    </row>
    <row r="54" spans="1:12" x14ac:dyDescent="0.25">
      <c r="A54" t="s">
        <v>1897</v>
      </c>
      <c r="B54" t="s">
        <v>1898</v>
      </c>
      <c r="C54" t="s">
        <v>55</v>
      </c>
      <c r="D54">
        <v>59.9</v>
      </c>
      <c r="E54" t="s">
        <v>35</v>
      </c>
      <c r="F54" t="s">
        <v>116</v>
      </c>
      <c r="G54" t="s">
        <v>35</v>
      </c>
      <c r="H54">
        <v>66.849999999999994</v>
      </c>
      <c r="I54">
        <v>0.3</v>
      </c>
      <c r="J54">
        <v>86.910000000000011</v>
      </c>
      <c r="K54">
        <v>5205.91</v>
      </c>
      <c r="L54">
        <f>VLOOKUP(B54,'orçamento ordem alfabetica'!$C$1:$M$282,11)</f>
        <v>82</v>
      </c>
    </row>
    <row r="56" spans="1:12" x14ac:dyDescent="0.25">
      <c r="A56" t="s">
        <v>18</v>
      </c>
      <c r="B56" t="s">
        <v>5</v>
      </c>
      <c r="J56">
        <v>0</v>
      </c>
      <c r="K56">
        <v>261860.12</v>
      </c>
      <c r="L56">
        <f>VLOOKUP(B56,'orçamento ordem alfabetica'!$C$1:$M$282,11)</f>
        <v>130</v>
      </c>
    </row>
    <row r="57" spans="1:12" x14ac:dyDescent="0.25">
      <c r="A57" t="s">
        <v>19</v>
      </c>
      <c r="B57" t="s">
        <v>32</v>
      </c>
      <c r="J57">
        <v>0</v>
      </c>
      <c r="K57">
        <v>85723.59</v>
      </c>
      <c r="L57">
        <f>VLOOKUP(B57,'orçamento ordem alfabetica'!$C$1:$M$282,11)</f>
        <v>132</v>
      </c>
    </row>
    <row r="58" spans="1:12" x14ac:dyDescent="0.25">
      <c r="A58" t="s">
        <v>45</v>
      </c>
      <c r="B58" t="s">
        <v>284</v>
      </c>
      <c r="C58" t="s">
        <v>55</v>
      </c>
      <c r="D58">
        <v>1009.13</v>
      </c>
      <c r="E58" t="s">
        <v>133</v>
      </c>
      <c r="F58" t="s">
        <v>218</v>
      </c>
      <c r="G58">
        <v>5214001</v>
      </c>
      <c r="H58">
        <v>15.88</v>
      </c>
      <c r="I58">
        <v>0.3</v>
      </c>
      <c r="J58">
        <v>20.650000000000002</v>
      </c>
      <c r="K58">
        <v>20838.539999999997</v>
      </c>
      <c r="L58">
        <f>VLOOKUP(B58,'orçamento ordem alfabetica'!$C$1:$M$282,11)</f>
        <v>99</v>
      </c>
    </row>
    <row r="59" spans="1:12" x14ac:dyDescent="0.25">
      <c r="A59" t="s">
        <v>46</v>
      </c>
      <c r="B59" t="s">
        <v>285</v>
      </c>
      <c r="C59" t="s">
        <v>55</v>
      </c>
      <c r="D59">
        <v>676.77</v>
      </c>
      <c r="E59" t="s">
        <v>133</v>
      </c>
      <c r="F59" t="s">
        <v>218</v>
      </c>
      <c r="G59">
        <v>5214001</v>
      </c>
      <c r="H59">
        <v>15.88</v>
      </c>
      <c r="I59">
        <v>0.3</v>
      </c>
      <c r="J59">
        <v>20.650000000000002</v>
      </c>
      <c r="K59">
        <v>13975.31</v>
      </c>
      <c r="L59">
        <f>VLOOKUP(B59,'orçamento ordem alfabetica'!$C$1:$M$282,11)</f>
        <v>99</v>
      </c>
    </row>
    <row r="60" spans="1:12" x14ac:dyDescent="0.25">
      <c r="A60" t="s">
        <v>154</v>
      </c>
      <c r="B60" t="s">
        <v>286</v>
      </c>
      <c r="C60" t="s">
        <v>55</v>
      </c>
      <c r="D60">
        <v>707.55</v>
      </c>
      <c r="E60" t="s">
        <v>134</v>
      </c>
      <c r="F60" t="s">
        <v>218</v>
      </c>
      <c r="G60">
        <v>5213407</v>
      </c>
      <c r="H60">
        <v>26.85</v>
      </c>
      <c r="I60">
        <v>0.3</v>
      </c>
      <c r="J60">
        <v>34.909999999999997</v>
      </c>
      <c r="K60">
        <v>24700.579999999998</v>
      </c>
      <c r="L60">
        <f>VLOOKUP(B60,'orçamento ordem alfabetica'!$C$1:$M$282,11)</f>
        <v>104</v>
      </c>
    </row>
    <row r="61" spans="1:12" x14ac:dyDescent="0.25">
      <c r="A61" t="s">
        <v>47</v>
      </c>
      <c r="B61" t="s">
        <v>287</v>
      </c>
      <c r="C61" t="s">
        <v>55</v>
      </c>
      <c r="D61">
        <v>172.34</v>
      </c>
      <c r="E61" t="s">
        <v>134</v>
      </c>
      <c r="F61" t="s">
        <v>218</v>
      </c>
      <c r="G61">
        <v>5213407</v>
      </c>
      <c r="H61">
        <v>26.85</v>
      </c>
      <c r="I61">
        <v>0.3</v>
      </c>
      <c r="J61">
        <v>34.909999999999997</v>
      </c>
      <c r="K61">
        <v>6016.39</v>
      </c>
      <c r="L61">
        <f>VLOOKUP(B61,'orçamento ordem alfabetica'!$C$1:$M$282,11)</f>
        <v>104</v>
      </c>
    </row>
    <row r="62" spans="1:12" x14ac:dyDescent="0.25">
      <c r="A62" t="s">
        <v>155</v>
      </c>
      <c r="B62" t="s">
        <v>288</v>
      </c>
      <c r="C62" t="s">
        <v>55</v>
      </c>
      <c r="D62">
        <v>297.54000000000002</v>
      </c>
      <c r="E62" t="s">
        <v>134</v>
      </c>
      <c r="F62" t="s">
        <v>218</v>
      </c>
      <c r="G62">
        <v>5213407</v>
      </c>
      <c r="H62">
        <v>26.85</v>
      </c>
      <c r="I62">
        <v>0.3</v>
      </c>
      <c r="J62">
        <v>34.909999999999997</v>
      </c>
      <c r="K62">
        <v>10387.130000000001</v>
      </c>
      <c r="L62">
        <f>VLOOKUP(B62,'orçamento ordem alfabetica'!$C$1:$M$282,11)</f>
        <v>104</v>
      </c>
    </row>
    <row r="63" spans="1:12" x14ac:dyDescent="0.25">
      <c r="A63" t="s">
        <v>156</v>
      </c>
      <c r="B63" t="s">
        <v>289</v>
      </c>
      <c r="C63" t="s">
        <v>55</v>
      </c>
      <c r="D63">
        <v>99</v>
      </c>
      <c r="E63" t="s">
        <v>134</v>
      </c>
      <c r="F63" t="s">
        <v>218</v>
      </c>
      <c r="G63">
        <v>5213407</v>
      </c>
      <c r="H63">
        <v>26.85</v>
      </c>
      <c r="I63">
        <v>0.3</v>
      </c>
      <c r="J63">
        <v>34.909999999999997</v>
      </c>
      <c r="K63">
        <v>3456.09</v>
      </c>
      <c r="L63">
        <f>VLOOKUP(B63,'orçamento ordem alfabetica'!$C$1:$M$282,11)</f>
        <v>104</v>
      </c>
    </row>
    <row r="64" spans="1:12" x14ac:dyDescent="0.25">
      <c r="A64" t="s">
        <v>157</v>
      </c>
      <c r="B64" t="s">
        <v>105</v>
      </c>
      <c r="C64" t="s">
        <v>40</v>
      </c>
      <c r="D64">
        <v>145</v>
      </c>
      <c r="E64" t="s">
        <v>135</v>
      </c>
      <c r="F64" t="s">
        <v>115</v>
      </c>
      <c r="G64">
        <v>873000</v>
      </c>
      <c r="H64">
        <v>33.68</v>
      </c>
      <c r="I64">
        <v>0.3</v>
      </c>
      <c r="J64">
        <v>43.79</v>
      </c>
      <c r="K64">
        <v>6349.55</v>
      </c>
      <c r="L64">
        <f>VLOOKUP(B64,'orçamento ordem alfabetica'!$C$1:$M$282,11)</f>
        <v>44</v>
      </c>
    </row>
    <row r="66" spans="1:12" x14ac:dyDescent="0.25">
      <c r="A66" t="s">
        <v>29</v>
      </c>
      <c r="B66" t="s">
        <v>33</v>
      </c>
      <c r="J66">
        <v>0</v>
      </c>
      <c r="K66">
        <v>176136.53</v>
      </c>
      <c r="L66">
        <f>VLOOKUP(B66,'orçamento ordem alfabetica'!$C$1:$M$282,11)</f>
        <v>134</v>
      </c>
    </row>
    <row r="67" spans="1:12" x14ac:dyDescent="0.25">
      <c r="A67" t="s">
        <v>48</v>
      </c>
      <c r="B67" t="s">
        <v>66</v>
      </c>
      <c r="C67" t="s">
        <v>55</v>
      </c>
      <c r="D67">
        <v>76.5</v>
      </c>
      <c r="E67" t="s">
        <v>136</v>
      </c>
      <c r="F67" t="s">
        <v>115</v>
      </c>
      <c r="G67">
        <v>820000</v>
      </c>
      <c r="H67">
        <v>331.93</v>
      </c>
      <c r="I67">
        <v>0.3</v>
      </c>
      <c r="J67">
        <v>431.51</v>
      </c>
      <c r="K67">
        <v>33010.520000000004</v>
      </c>
      <c r="L67">
        <f>VLOOKUP(B67,'orçamento ordem alfabetica'!$C$1:$M$282,11)</f>
        <v>45</v>
      </c>
    </row>
    <row r="68" spans="1:12" x14ac:dyDescent="0.25">
      <c r="A68" t="s">
        <v>158</v>
      </c>
      <c r="B68" t="s">
        <v>106</v>
      </c>
      <c r="C68" t="s">
        <v>55</v>
      </c>
      <c r="D68">
        <v>21.93</v>
      </c>
      <c r="E68" t="s">
        <v>136</v>
      </c>
      <c r="F68" t="s">
        <v>116</v>
      </c>
      <c r="G68" t="s">
        <v>35</v>
      </c>
      <c r="H68">
        <v>56.02</v>
      </c>
      <c r="I68">
        <v>0.3</v>
      </c>
      <c r="J68">
        <v>72.83</v>
      </c>
      <c r="K68">
        <v>1597.17</v>
      </c>
      <c r="L68">
        <f>VLOOKUP(B68,'orçamento ordem alfabetica'!$C$1:$M$282,11)</f>
        <v>121</v>
      </c>
    </row>
    <row r="69" spans="1:12" x14ac:dyDescent="0.25">
      <c r="A69" t="s">
        <v>159</v>
      </c>
      <c r="B69" t="s">
        <v>107</v>
      </c>
      <c r="C69" t="s">
        <v>40</v>
      </c>
      <c r="D69">
        <v>2</v>
      </c>
      <c r="E69" t="s">
        <v>136</v>
      </c>
      <c r="F69" t="s">
        <v>116</v>
      </c>
      <c r="G69" t="s">
        <v>35</v>
      </c>
      <c r="H69">
        <v>116.37</v>
      </c>
      <c r="I69">
        <v>0.3</v>
      </c>
      <c r="J69">
        <v>151.29</v>
      </c>
      <c r="K69">
        <v>302.58</v>
      </c>
      <c r="L69">
        <f>VLOOKUP(B69,'orçamento ordem alfabetica'!$C$1:$M$282,11)</f>
        <v>113</v>
      </c>
    </row>
    <row r="70" spans="1:12" x14ac:dyDescent="0.25">
      <c r="A70" t="s">
        <v>160</v>
      </c>
      <c r="B70" t="s">
        <v>67</v>
      </c>
      <c r="C70" t="s">
        <v>40</v>
      </c>
      <c r="D70">
        <v>1</v>
      </c>
      <c r="E70" t="s">
        <v>136</v>
      </c>
      <c r="F70" t="s">
        <v>116</v>
      </c>
      <c r="G70" t="s">
        <v>35</v>
      </c>
      <c r="H70">
        <v>432.04</v>
      </c>
      <c r="I70">
        <v>0.3</v>
      </c>
      <c r="J70">
        <v>561.66</v>
      </c>
      <c r="K70">
        <v>561.66</v>
      </c>
      <c r="L70">
        <f>VLOOKUP(B70,'orçamento ordem alfabetica'!$C$1:$M$282,11)</f>
        <v>137</v>
      </c>
    </row>
    <row r="71" spans="1:12" x14ac:dyDescent="0.25">
      <c r="A71" t="s">
        <v>161</v>
      </c>
      <c r="B71" t="s">
        <v>68</v>
      </c>
      <c r="C71" t="s">
        <v>40</v>
      </c>
      <c r="D71">
        <v>1</v>
      </c>
      <c r="E71" t="s">
        <v>136</v>
      </c>
      <c r="F71" t="s">
        <v>115</v>
      </c>
      <c r="G71">
        <v>821300</v>
      </c>
      <c r="H71">
        <v>432</v>
      </c>
      <c r="I71">
        <v>0.3</v>
      </c>
      <c r="J71">
        <v>561.6</v>
      </c>
      <c r="K71">
        <v>561.6</v>
      </c>
      <c r="L71">
        <f>VLOOKUP(B71,'orçamento ordem alfabetica'!$C$1:$M$282,11)</f>
        <v>138</v>
      </c>
    </row>
    <row r="72" spans="1:12" x14ac:dyDescent="0.25">
      <c r="A72" t="s">
        <v>162</v>
      </c>
      <c r="B72" t="s">
        <v>69</v>
      </c>
      <c r="C72" t="s">
        <v>40</v>
      </c>
      <c r="D72">
        <v>130</v>
      </c>
      <c r="E72" t="s">
        <v>136</v>
      </c>
      <c r="F72" t="s">
        <v>115</v>
      </c>
      <c r="G72">
        <v>821400</v>
      </c>
      <c r="H72">
        <v>541.1</v>
      </c>
      <c r="I72">
        <v>0.3</v>
      </c>
      <c r="J72">
        <v>703.43</v>
      </c>
      <c r="K72">
        <v>91445.9</v>
      </c>
      <c r="L72">
        <f>VLOOKUP(B72,'orçamento ordem alfabetica'!$C$1:$M$282,11)</f>
        <v>139</v>
      </c>
    </row>
    <row r="73" spans="1:12" x14ac:dyDescent="0.25">
      <c r="A73" t="s">
        <v>163</v>
      </c>
      <c r="B73" t="s">
        <v>1839</v>
      </c>
      <c r="C73" t="s">
        <v>40</v>
      </c>
      <c r="D73">
        <v>19</v>
      </c>
      <c r="E73" t="s">
        <v>136</v>
      </c>
      <c r="F73" t="s">
        <v>137</v>
      </c>
      <c r="G73" t="s">
        <v>35</v>
      </c>
      <c r="H73">
        <v>2134.0800000000004</v>
      </c>
      <c r="I73">
        <v>0.2</v>
      </c>
      <c r="J73">
        <v>2560.9</v>
      </c>
      <c r="K73">
        <v>48657.1</v>
      </c>
      <c r="L73">
        <f>VLOOKUP(B73,'orçamento ordem alfabetica'!$C$1:$M$282,11)</f>
        <v>58</v>
      </c>
    </row>
    <row r="74" spans="1:12" x14ac:dyDescent="0.25">
      <c r="J74">
        <v>0</v>
      </c>
    </row>
    <row r="75" spans="1:12" x14ac:dyDescent="0.25">
      <c r="A75" t="s">
        <v>171</v>
      </c>
      <c r="B75" t="s">
        <v>104</v>
      </c>
      <c r="J75">
        <v>0</v>
      </c>
      <c r="K75">
        <v>1471638.52</v>
      </c>
      <c r="L75">
        <f>VLOOKUP(B75,'orçamento ordem alfabetica'!$C$1:$M$282,11)</f>
        <v>133</v>
      </c>
    </row>
    <row r="76" spans="1:12" x14ac:dyDescent="0.25">
      <c r="A76" t="s">
        <v>30</v>
      </c>
      <c r="B76" t="s">
        <v>1795</v>
      </c>
      <c r="K76">
        <v>244581.09</v>
      </c>
      <c r="L76">
        <f>VLOOKUP(B76,'orçamento ordem alfabetica'!$C$1:$M$282,11)</f>
        <v>35</v>
      </c>
    </row>
    <row r="77" spans="1:12" x14ac:dyDescent="0.25">
      <c r="A77" t="s">
        <v>1632</v>
      </c>
      <c r="B77" t="s">
        <v>366</v>
      </c>
      <c r="C77" t="s">
        <v>40</v>
      </c>
      <c r="D77">
        <v>5</v>
      </c>
      <c r="E77" t="s">
        <v>35</v>
      </c>
      <c r="F77" t="s">
        <v>137</v>
      </c>
      <c r="G77" t="s">
        <v>35</v>
      </c>
      <c r="H77">
        <v>4147.79</v>
      </c>
      <c r="I77">
        <v>0.2</v>
      </c>
      <c r="J77">
        <v>4977.3500000000004</v>
      </c>
      <c r="K77">
        <v>24886.75</v>
      </c>
      <c r="L77">
        <f>VLOOKUP(B77,'orçamento ordem alfabetica'!$C$1:$M$282,11)</f>
        <v>67</v>
      </c>
    </row>
    <row r="78" spans="1:12" x14ac:dyDescent="0.25">
      <c r="A78" t="s">
        <v>1633</v>
      </c>
      <c r="B78" t="s">
        <v>367</v>
      </c>
      <c r="C78" t="s">
        <v>40</v>
      </c>
      <c r="D78">
        <v>2</v>
      </c>
      <c r="E78" t="s">
        <v>35</v>
      </c>
      <c r="F78" t="s">
        <v>137</v>
      </c>
      <c r="G78" t="s">
        <v>35</v>
      </c>
      <c r="H78">
        <v>1895.86</v>
      </c>
      <c r="I78">
        <v>0.2</v>
      </c>
      <c r="J78">
        <v>2275.0400000000004</v>
      </c>
      <c r="K78">
        <v>4550.08</v>
      </c>
      <c r="L78">
        <f>VLOOKUP(B78,'orçamento ordem alfabetica'!$C$1:$M$282,11)</f>
        <v>59</v>
      </c>
    </row>
    <row r="79" spans="1:12" x14ac:dyDescent="0.25">
      <c r="A79" t="s">
        <v>1634</v>
      </c>
      <c r="B79" t="s">
        <v>368</v>
      </c>
      <c r="C79" t="s">
        <v>40</v>
      </c>
      <c r="D79">
        <v>2</v>
      </c>
      <c r="E79" t="s">
        <v>35</v>
      </c>
      <c r="F79" t="s">
        <v>137</v>
      </c>
      <c r="G79" t="s">
        <v>35</v>
      </c>
      <c r="H79">
        <v>1923.1</v>
      </c>
      <c r="I79">
        <v>0.2</v>
      </c>
      <c r="J79">
        <v>2307.7199999999998</v>
      </c>
      <c r="K79">
        <v>4615.4399999999996</v>
      </c>
      <c r="L79">
        <f>VLOOKUP(B79,'orçamento ordem alfabetica'!$C$1:$M$282,11)</f>
        <v>60</v>
      </c>
    </row>
    <row r="80" spans="1:12" x14ac:dyDescent="0.25">
      <c r="A80" t="s">
        <v>1635</v>
      </c>
      <c r="B80" t="s">
        <v>369</v>
      </c>
      <c r="C80" t="s">
        <v>40</v>
      </c>
      <c r="D80">
        <v>1</v>
      </c>
      <c r="E80" t="s">
        <v>35</v>
      </c>
      <c r="F80" t="s">
        <v>137</v>
      </c>
      <c r="G80" t="s">
        <v>35</v>
      </c>
      <c r="H80">
        <v>2134.0800000000004</v>
      </c>
      <c r="I80">
        <v>0.2</v>
      </c>
      <c r="J80">
        <v>2560.9</v>
      </c>
      <c r="K80">
        <v>2560.9</v>
      </c>
      <c r="L80">
        <f>VLOOKUP(B80,'orçamento ordem alfabetica'!$C$1:$M$282,11)</f>
        <v>61</v>
      </c>
    </row>
    <row r="81" spans="1:12" x14ac:dyDescent="0.25">
      <c r="A81" t="s">
        <v>1636</v>
      </c>
      <c r="B81" t="s">
        <v>370</v>
      </c>
      <c r="C81" t="s">
        <v>40</v>
      </c>
      <c r="D81">
        <v>2</v>
      </c>
      <c r="E81" t="s">
        <v>35</v>
      </c>
      <c r="F81" t="s">
        <v>137</v>
      </c>
      <c r="G81" t="s">
        <v>35</v>
      </c>
      <c r="H81">
        <v>2022.24</v>
      </c>
      <c r="I81">
        <v>0.2</v>
      </c>
      <c r="J81">
        <v>2426.69</v>
      </c>
      <c r="K81">
        <v>4853.38</v>
      </c>
      <c r="L81">
        <f>VLOOKUP(B81,'orçamento ordem alfabetica'!$C$1:$M$282,11)</f>
        <v>66</v>
      </c>
    </row>
    <row r="82" spans="1:12" x14ac:dyDescent="0.25">
      <c r="A82" t="s">
        <v>1637</v>
      </c>
      <c r="B82" t="s">
        <v>371</v>
      </c>
      <c r="C82" t="s">
        <v>40</v>
      </c>
      <c r="D82">
        <v>1</v>
      </c>
      <c r="E82" t="s">
        <v>35</v>
      </c>
      <c r="F82" t="s">
        <v>137</v>
      </c>
      <c r="G82" t="s">
        <v>35</v>
      </c>
      <c r="H82">
        <v>2022.24</v>
      </c>
      <c r="I82">
        <v>0.2</v>
      </c>
      <c r="J82">
        <v>2426.69</v>
      </c>
      <c r="K82">
        <v>2426.69</v>
      </c>
      <c r="L82">
        <f>VLOOKUP(B82,'orçamento ordem alfabetica'!$C$1:$M$282,11)</f>
        <v>65</v>
      </c>
    </row>
    <row r="83" spans="1:12" x14ac:dyDescent="0.25">
      <c r="A83" t="s">
        <v>1638</v>
      </c>
      <c r="B83" t="s">
        <v>1619</v>
      </c>
      <c r="C83" t="s">
        <v>40</v>
      </c>
      <c r="D83">
        <v>5</v>
      </c>
      <c r="E83" t="s">
        <v>35</v>
      </c>
      <c r="F83" t="s">
        <v>137</v>
      </c>
      <c r="G83" t="s">
        <v>35</v>
      </c>
      <c r="H83">
        <v>4597.59</v>
      </c>
      <c r="I83">
        <v>0.2</v>
      </c>
      <c r="J83">
        <v>5517.1100000000006</v>
      </c>
      <c r="K83">
        <v>27585.55</v>
      </c>
      <c r="L83">
        <f>VLOOKUP(B83,'orçamento ordem alfabetica'!$C$1:$M$282,11)</f>
        <v>73</v>
      </c>
    </row>
    <row r="84" spans="1:12" x14ac:dyDescent="0.25">
      <c r="A84" t="s">
        <v>1639</v>
      </c>
      <c r="B84" t="s">
        <v>1620</v>
      </c>
      <c r="C84" t="s">
        <v>40</v>
      </c>
      <c r="D84">
        <v>1</v>
      </c>
      <c r="E84" t="s">
        <v>35</v>
      </c>
      <c r="F84" t="s">
        <v>137</v>
      </c>
      <c r="G84" t="s">
        <v>35</v>
      </c>
      <c r="H84">
        <v>4204.76</v>
      </c>
      <c r="I84">
        <v>0.2</v>
      </c>
      <c r="J84">
        <v>5045.72</v>
      </c>
      <c r="K84">
        <v>5045.72</v>
      </c>
      <c r="L84">
        <f>VLOOKUP(B84,'orçamento ordem alfabetica'!$C$1:$M$282,11)</f>
        <v>71</v>
      </c>
    </row>
    <row r="85" spans="1:12" x14ac:dyDescent="0.25">
      <c r="A85" t="s">
        <v>1640</v>
      </c>
      <c r="B85" t="s">
        <v>1621</v>
      </c>
      <c r="C85" t="s">
        <v>40</v>
      </c>
      <c r="D85">
        <v>5</v>
      </c>
      <c r="E85" t="s">
        <v>35</v>
      </c>
      <c r="F85" t="s">
        <v>137</v>
      </c>
      <c r="G85" t="s">
        <v>35</v>
      </c>
      <c r="H85">
        <v>3591.32</v>
      </c>
      <c r="I85">
        <v>0.2</v>
      </c>
      <c r="J85">
        <v>4309.59</v>
      </c>
      <c r="K85">
        <v>21547.95</v>
      </c>
      <c r="L85">
        <f>VLOOKUP(B85,'orçamento ordem alfabetica'!$C$1:$M$282,11)</f>
        <v>74</v>
      </c>
    </row>
    <row r="86" spans="1:12" x14ac:dyDescent="0.25">
      <c r="A86" t="s">
        <v>1641</v>
      </c>
      <c r="B86" t="s">
        <v>1622</v>
      </c>
      <c r="C86" t="s">
        <v>40</v>
      </c>
      <c r="D86">
        <v>4</v>
      </c>
      <c r="E86" t="s">
        <v>35</v>
      </c>
      <c r="F86" t="s">
        <v>137</v>
      </c>
      <c r="G86" t="s">
        <v>35</v>
      </c>
      <c r="H86">
        <v>2762.8500000000004</v>
      </c>
      <c r="I86">
        <v>0.2</v>
      </c>
      <c r="J86">
        <v>3315.42</v>
      </c>
      <c r="K86">
        <v>13261.68</v>
      </c>
      <c r="L86">
        <f>VLOOKUP(B86,'orçamento ordem alfabetica'!$C$1:$M$282,11)</f>
        <v>72</v>
      </c>
    </row>
    <row r="87" spans="1:12" x14ac:dyDescent="0.25">
      <c r="A87" t="s">
        <v>1642</v>
      </c>
      <c r="B87" t="s">
        <v>1623</v>
      </c>
      <c r="C87" t="s">
        <v>40</v>
      </c>
      <c r="D87">
        <v>2</v>
      </c>
      <c r="E87" t="s">
        <v>35</v>
      </c>
      <c r="F87" t="s">
        <v>137</v>
      </c>
      <c r="G87" t="s">
        <v>35</v>
      </c>
      <c r="H87">
        <v>4024.3900000000003</v>
      </c>
      <c r="I87">
        <v>0.2</v>
      </c>
      <c r="J87">
        <v>4829.2700000000004</v>
      </c>
      <c r="K87">
        <v>9658.5400000000009</v>
      </c>
      <c r="L87">
        <f>VLOOKUP(B87,'orçamento ordem alfabetica'!$C$1:$M$282,11)</f>
        <v>57</v>
      </c>
    </row>
    <row r="88" spans="1:12" x14ac:dyDescent="0.25">
      <c r="A88" t="s">
        <v>1643</v>
      </c>
      <c r="B88" t="s">
        <v>1624</v>
      </c>
      <c r="C88" t="s">
        <v>40</v>
      </c>
      <c r="D88">
        <v>1</v>
      </c>
      <c r="E88" t="s">
        <v>35</v>
      </c>
      <c r="F88" t="s">
        <v>137</v>
      </c>
      <c r="G88" t="s">
        <v>35</v>
      </c>
      <c r="H88">
        <v>35246.240000000005</v>
      </c>
      <c r="I88">
        <v>0.2</v>
      </c>
      <c r="J88">
        <v>42295.490000000005</v>
      </c>
      <c r="K88">
        <v>42295.49</v>
      </c>
      <c r="L88">
        <v>68</v>
      </c>
    </row>
    <row r="89" spans="1:12" x14ac:dyDescent="0.25">
      <c r="A89" t="s">
        <v>1644</v>
      </c>
      <c r="B89" t="s">
        <v>372</v>
      </c>
      <c r="C89" t="s">
        <v>40</v>
      </c>
      <c r="D89">
        <v>1</v>
      </c>
      <c r="E89" t="s">
        <v>35</v>
      </c>
      <c r="F89" t="s">
        <v>137</v>
      </c>
      <c r="G89" t="s">
        <v>35</v>
      </c>
      <c r="H89">
        <v>1106.4100000000001</v>
      </c>
      <c r="I89">
        <v>0.2</v>
      </c>
      <c r="J89">
        <v>1327.7</v>
      </c>
      <c r="K89">
        <v>1327.7</v>
      </c>
      <c r="L89">
        <f>VLOOKUP(B89,'orçamento ordem alfabetica'!$C$1:$M$282,11)</f>
        <v>70</v>
      </c>
    </row>
    <row r="90" spans="1:12" x14ac:dyDescent="0.25">
      <c r="A90" t="s">
        <v>1645</v>
      </c>
      <c r="B90" t="s">
        <v>1625</v>
      </c>
      <c r="C90" t="s">
        <v>40</v>
      </c>
      <c r="D90">
        <v>19</v>
      </c>
      <c r="E90" t="s">
        <v>35</v>
      </c>
      <c r="F90" t="s">
        <v>137</v>
      </c>
      <c r="G90" t="s">
        <v>35</v>
      </c>
      <c r="H90">
        <v>298.13</v>
      </c>
      <c r="I90">
        <v>0.2</v>
      </c>
      <c r="J90">
        <v>357.76</v>
      </c>
      <c r="K90">
        <v>6797.44</v>
      </c>
      <c r="L90">
        <f>VLOOKUP(B90,'orçamento ordem alfabetica'!$C$1:$M$282,11)</f>
        <v>64</v>
      </c>
    </row>
    <row r="91" spans="1:12" x14ac:dyDescent="0.25">
      <c r="A91" t="s">
        <v>1646</v>
      </c>
      <c r="B91" t="s">
        <v>373</v>
      </c>
      <c r="C91" t="s">
        <v>40</v>
      </c>
      <c r="D91">
        <v>1</v>
      </c>
      <c r="E91" t="s">
        <v>35</v>
      </c>
      <c r="F91" t="s">
        <v>137</v>
      </c>
      <c r="G91" t="s">
        <v>35</v>
      </c>
      <c r="H91">
        <v>2155.4100000000003</v>
      </c>
      <c r="I91">
        <v>0.2</v>
      </c>
      <c r="J91">
        <v>2586.5</v>
      </c>
      <c r="K91">
        <v>2586.5</v>
      </c>
      <c r="L91">
        <f>VLOOKUP(B91,'orçamento ordem alfabetica'!$C$1:$M$282,11)</f>
        <v>85</v>
      </c>
    </row>
    <row r="92" spans="1:12" x14ac:dyDescent="0.25">
      <c r="A92" t="s">
        <v>1647</v>
      </c>
      <c r="B92" t="s">
        <v>374</v>
      </c>
      <c r="C92" t="s">
        <v>57</v>
      </c>
      <c r="D92">
        <v>20</v>
      </c>
      <c r="E92" t="s">
        <v>35</v>
      </c>
      <c r="F92" t="s">
        <v>137</v>
      </c>
      <c r="G92" t="s">
        <v>35</v>
      </c>
      <c r="H92">
        <v>12.24</v>
      </c>
      <c r="I92">
        <v>0.2</v>
      </c>
      <c r="J92">
        <v>14.69</v>
      </c>
      <c r="K92">
        <v>293.8</v>
      </c>
      <c r="L92">
        <f>VLOOKUP(B92,'orçamento ordem alfabetica'!$C$1:$M$282,11)</f>
        <v>62</v>
      </c>
    </row>
    <row r="93" spans="1:12" x14ac:dyDescent="0.25">
      <c r="A93" t="s">
        <v>1648</v>
      </c>
      <c r="B93" t="s">
        <v>1626</v>
      </c>
      <c r="C93" t="s">
        <v>57</v>
      </c>
      <c r="D93">
        <v>345</v>
      </c>
      <c r="E93" t="s">
        <v>35</v>
      </c>
      <c r="F93" t="s">
        <v>137</v>
      </c>
      <c r="G93" t="s">
        <v>35</v>
      </c>
      <c r="H93">
        <v>122.62</v>
      </c>
      <c r="I93">
        <v>0.2</v>
      </c>
      <c r="J93">
        <v>147.14999999999998</v>
      </c>
      <c r="K93">
        <v>50766.75</v>
      </c>
      <c r="L93">
        <f>VLOOKUP(B93,'orçamento ordem alfabetica'!$C$1:$M$282,11)</f>
        <v>63</v>
      </c>
    </row>
    <row r="94" spans="1:12" x14ac:dyDescent="0.25">
      <c r="A94" t="s">
        <v>1649</v>
      </c>
      <c r="B94" t="s">
        <v>1627</v>
      </c>
      <c r="C94" t="s">
        <v>57</v>
      </c>
      <c r="D94">
        <v>149</v>
      </c>
      <c r="E94" t="s">
        <v>35</v>
      </c>
      <c r="F94" t="s">
        <v>137</v>
      </c>
      <c r="G94" t="s">
        <v>35</v>
      </c>
      <c r="H94">
        <v>17.57</v>
      </c>
      <c r="I94">
        <v>0.2</v>
      </c>
      <c r="J94">
        <v>21.09</v>
      </c>
      <c r="K94">
        <v>3142.41</v>
      </c>
      <c r="L94">
        <f>VLOOKUP(B94,'orçamento ordem alfabetica'!$C$1:$M$282,11)</f>
        <v>49</v>
      </c>
    </row>
    <row r="95" spans="1:12" x14ac:dyDescent="0.25">
      <c r="A95" t="s">
        <v>1650</v>
      </c>
      <c r="B95" t="s">
        <v>375</v>
      </c>
      <c r="C95" t="s">
        <v>57</v>
      </c>
      <c r="D95">
        <v>242</v>
      </c>
      <c r="E95" t="s">
        <v>35</v>
      </c>
      <c r="F95" t="s">
        <v>137</v>
      </c>
      <c r="G95" t="s">
        <v>35</v>
      </c>
      <c r="H95">
        <v>10.47</v>
      </c>
      <c r="I95">
        <v>0.2</v>
      </c>
      <c r="J95">
        <v>12.57</v>
      </c>
      <c r="K95">
        <v>3041.94</v>
      </c>
      <c r="L95">
        <f>VLOOKUP(B95,'orçamento ordem alfabetica'!$C$1:$M$282,11)</f>
        <v>47</v>
      </c>
    </row>
    <row r="96" spans="1:12" x14ac:dyDescent="0.25">
      <c r="A96" t="s">
        <v>1651</v>
      </c>
      <c r="B96" t="s">
        <v>1628</v>
      </c>
      <c r="C96" t="s">
        <v>57</v>
      </c>
      <c r="D96">
        <v>358</v>
      </c>
      <c r="E96" t="s">
        <v>35</v>
      </c>
      <c r="F96" t="s">
        <v>137</v>
      </c>
      <c r="G96" t="s">
        <v>35</v>
      </c>
      <c r="H96">
        <v>11.69</v>
      </c>
      <c r="I96">
        <v>0.2</v>
      </c>
      <c r="J96">
        <v>14.03</v>
      </c>
      <c r="K96">
        <v>5022.74</v>
      </c>
      <c r="L96">
        <f>VLOOKUP(B96,'orçamento ordem alfabetica'!$C$1:$M$282,11)</f>
        <v>48</v>
      </c>
    </row>
    <row r="97" spans="1:12" x14ac:dyDescent="0.25">
      <c r="A97" t="s">
        <v>1654</v>
      </c>
      <c r="B97" t="s">
        <v>377</v>
      </c>
      <c r="C97" t="s">
        <v>40</v>
      </c>
      <c r="D97">
        <v>1</v>
      </c>
      <c r="E97" t="s">
        <v>35</v>
      </c>
      <c r="F97" t="s">
        <v>137</v>
      </c>
      <c r="G97" t="s">
        <v>35</v>
      </c>
      <c r="H97">
        <v>511.7</v>
      </c>
      <c r="I97">
        <v>0.2</v>
      </c>
      <c r="J97">
        <v>614.04</v>
      </c>
      <c r="K97">
        <v>614.04</v>
      </c>
      <c r="L97">
        <f>VLOOKUP(B97,'orçamento ordem alfabetica'!$C$1:$M$282,11)</f>
        <v>119</v>
      </c>
    </row>
    <row r="98" spans="1:12" x14ac:dyDescent="0.25">
      <c r="A98" t="s">
        <v>1655</v>
      </c>
      <c r="B98" t="s">
        <v>378</v>
      </c>
      <c r="C98" t="s">
        <v>40</v>
      </c>
      <c r="D98">
        <v>3</v>
      </c>
      <c r="E98" t="s">
        <v>35</v>
      </c>
      <c r="F98" t="s">
        <v>137</v>
      </c>
      <c r="G98" t="s">
        <v>35</v>
      </c>
      <c r="H98">
        <v>415.2</v>
      </c>
      <c r="I98">
        <v>0.2</v>
      </c>
      <c r="J98">
        <v>498.24</v>
      </c>
      <c r="K98">
        <v>1494.72</v>
      </c>
      <c r="L98">
        <f>VLOOKUP(B98,'orçamento ordem alfabetica'!$C$1:$M$282,11)</f>
        <v>123</v>
      </c>
    </row>
    <row r="99" spans="1:12" x14ac:dyDescent="0.25">
      <c r="A99" t="s">
        <v>1656</v>
      </c>
      <c r="B99" t="s">
        <v>379</v>
      </c>
      <c r="C99" t="s">
        <v>40</v>
      </c>
      <c r="D99">
        <v>4</v>
      </c>
      <c r="E99" t="s">
        <v>35</v>
      </c>
      <c r="F99" t="s">
        <v>137</v>
      </c>
      <c r="G99" t="s">
        <v>35</v>
      </c>
      <c r="H99">
        <v>316.02999999999997</v>
      </c>
      <c r="I99">
        <v>0.2</v>
      </c>
      <c r="J99">
        <v>379.24</v>
      </c>
      <c r="K99">
        <v>1516.96</v>
      </c>
      <c r="L99">
        <f>VLOOKUP(B99,'orçamento ordem alfabetica'!$C$1:$M$282,11)</f>
        <v>124</v>
      </c>
    </row>
    <row r="100" spans="1:12" x14ac:dyDescent="0.25">
      <c r="A100" t="s">
        <v>1657</v>
      </c>
      <c r="B100" t="s">
        <v>380</v>
      </c>
      <c r="C100" t="s">
        <v>40</v>
      </c>
      <c r="D100">
        <v>2</v>
      </c>
      <c r="E100" t="s">
        <v>35</v>
      </c>
      <c r="F100" t="s">
        <v>137</v>
      </c>
      <c r="G100" t="s">
        <v>35</v>
      </c>
      <c r="H100">
        <v>314.84999999999997</v>
      </c>
      <c r="I100">
        <v>0.2</v>
      </c>
      <c r="J100">
        <v>377.82</v>
      </c>
      <c r="K100">
        <v>755.64</v>
      </c>
      <c r="L100">
        <f>VLOOKUP(B100,'orçamento ordem alfabetica'!$C$1:$M$282,11)</f>
        <v>122</v>
      </c>
    </row>
    <row r="101" spans="1:12" x14ac:dyDescent="0.25">
      <c r="A101" t="s">
        <v>1658</v>
      </c>
      <c r="B101" t="s">
        <v>381</v>
      </c>
      <c r="C101" t="s">
        <v>40</v>
      </c>
      <c r="D101">
        <v>3</v>
      </c>
      <c r="E101" t="s">
        <v>35</v>
      </c>
      <c r="F101" t="s">
        <v>137</v>
      </c>
      <c r="G101" t="s">
        <v>35</v>
      </c>
      <c r="H101">
        <v>337.38</v>
      </c>
      <c r="I101">
        <v>0.2</v>
      </c>
      <c r="J101">
        <v>404.86</v>
      </c>
      <c r="K101">
        <v>1214.58</v>
      </c>
      <c r="L101">
        <f>VLOOKUP(B101,'orçamento ordem alfabetica'!$C$1:$M$282,11)</f>
        <v>114</v>
      </c>
    </row>
    <row r="102" spans="1:12" x14ac:dyDescent="0.25">
      <c r="A102" t="s">
        <v>1659</v>
      </c>
      <c r="B102" t="s">
        <v>382</v>
      </c>
      <c r="C102" t="s">
        <v>40</v>
      </c>
      <c r="D102">
        <v>3</v>
      </c>
      <c r="E102" t="s">
        <v>35</v>
      </c>
      <c r="F102" t="s">
        <v>137</v>
      </c>
      <c r="G102" t="s">
        <v>35</v>
      </c>
      <c r="H102">
        <v>489.68</v>
      </c>
      <c r="I102">
        <v>0.2</v>
      </c>
      <c r="J102">
        <v>587.62</v>
      </c>
      <c r="K102">
        <v>1762.86</v>
      </c>
      <c r="L102">
        <f>VLOOKUP(B102,'orçamento ordem alfabetica'!$C$1:$M$282,11)</f>
        <v>118</v>
      </c>
    </row>
    <row r="103" spans="1:12" x14ac:dyDescent="0.25">
      <c r="A103" t="s">
        <v>1660</v>
      </c>
      <c r="B103" t="s">
        <v>383</v>
      </c>
      <c r="C103" t="s">
        <v>40</v>
      </c>
      <c r="D103">
        <v>2</v>
      </c>
      <c r="E103" t="s">
        <v>35</v>
      </c>
      <c r="F103" t="s">
        <v>137</v>
      </c>
      <c r="G103" t="s">
        <v>35</v>
      </c>
      <c r="H103">
        <v>397.84999999999997</v>
      </c>
      <c r="I103">
        <v>0.2</v>
      </c>
      <c r="J103">
        <v>477.42</v>
      </c>
      <c r="K103">
        <v>954.84</v>
      </c>
      <c r="L103">
        <f>VLOOKUP(B103,'orçamento ordem alfabetica'!$C$1:$M$282,11)</f>
        <v>117</v>
      </c>
    </row>
    <row r="106" spans="1:12" x14ac:dyDescent="0.25">
      <c r="A106" t="s">
        <v>31</v>
      </c>
      <c r="B106" t="s">
        <v>1661</v>
      </c>
      <c r="K106">
        <v>282170.3</v>
      </c>
      <c r="L106">
        <f>VLOOKUP(B106,'orçamento ordem alfabetica'!$C$1:$M$282,11)</f>
        <v>33</v>
      </c>
    </row>
    <row r="107" spans="1:12" x14ac:dyDescent="0.25">
      <c r="A107" t="s">
        <v>1662</v>
      </c>
      <c r="B107" t="s">
        <v>366</v>
      </c>
      <c r="C107" t="s">
        <v>40</v>
      </c>
      <c r="D107">
        <v>6</v>
      </c>
      <c r="E107" t="s">
        <v>35</v>
      </c>
      <c r="F107" t="s">
        <v>137</v>
      </c>
      <c r="G107" t="s">
        <v>35</v>
      </c>
      <c r="H107">
        <v>4147.79</v>
      </c>
      <c r="I107">
        <v>0.2</v>
      </c>
      <c r="J107">
        <v>4977.3500000000004</v>
      </c>
      <c r="K107">
        <v>29864.1</v>
      </c>
      <c r="L107">
        <f>VLOOKUP(B107,'orçamento ordem alfabetica'!$C$1:$M$282,11)</f>
        <v>67</v>
      </c>
    </row>
    <row r="108" spans="1:12" x14ac:dyDescent="0.25">
      <c r="A108" t="s">
        <v>1663</v>
      </c>
      <c r="B108" t="s">
        <v>367</v>
      </c>
      <c r="C108" t="s">
        <v>40</v>
      </c>
      <c r="D108">
        <v>2</v>
      </c>
      <c r="E108" t="s">
        <v>35</v>
      </c>
      <c r="F108" t="s">
        <v>137</v>
      </c>
      <c r="G108" t="s">
        <v>35</v>
      </c>
      <c r="H108">
        <v>1895.86</v>
      </c>
      <c r="I108">
        <v>0.2</v>
      </c>
      <c r="J108">
        <v>2275.0400000000004</v>
      </c>
      <c r="K108">
        <v>4550.08</v>
      </c>
      <c r="L108">
        <f>VLOOKUP(B108,'orçamento ordem alfabetica'!$C$1:$M$282,11)</f>
        <v>59</v>
      </c>
    </row>
    <row r="109" spans="1:12" x14ac:dyDescent="0.25">
      <c r="A109" t="s">
        <v>1664</v>
      </c>
      <c r="B109" t="s">
        <v>368</v>
      </c>
      <c r="C109" t="s">
        <v>40</v>
      </c>
      <c r="D109">
        <v>3</v>
      </c>
      <c r="E109" t="s">
        <v>35</v>
      </c>
      <c r="F109" t="s">
        <v>137</v>
      </c>
      <c r="G109" t="s">
        <v>35</v>
      </c>
      <c r="H109">
        <v>1923.1</v>
      </c>
      <c r="I109">
        <v>0.2</v>
      </c>
      <c r="J109">
        <v>2307.7199999999998</v>
      </c>
      <c r="K109">
        <v>6923.16</v>
      </c>
      <c r="L109">
        <f>VLOOKUP(B109,'orçamento ordem alfabetica'!$C$1:$M$282,11)</f>
        <v>60</v>
      </c>
    </row>
    <row r="110" spans="1:12" x14ac:dyDescent="0.25">
      <c r="A110" t="s">
        <v>1665</v>
      </c>
      <c r="B110" t="s">
        <v>369</v>
      </c>
      <c r="C110" t="s">
        <v>40</v>
      </c>
      <c r="D110">
        <v>1</v>
      </c>
      <c r="E110" t="s">
        <v>35</v>
      </c>
      <c r="F110" t="s">
        <v>137</v>
      </c>
      <c r="G110" t="s">
        <v>35</v>
      </c>
      <c r="H110">
        <v>2134.0800000000004</v>
      </c>
      <c r="I110">
        <v>0.2</v>
      </c>
      <c r="J110">
        <v>2560.9</v>
      </c>
      <c r="K110">
        <v>2560.9</v>
      </c>
      <c r="L110">
        <f>VLOOKUP(B110,'orçamento ordem alfabetica'!$C$1:$M$282,11)</f>
        <v>61</v>
      </c>
    </row>
    <row r="111" spans="1:12" x14ac:dyDescent="0.25">
      <c r="A111" t="s">
        <v>1666</v>
      </c>
      <c r="B111" t="s">
        <v>370</v>
      </c>
      <c r="C111" t="s">
        <v>40</v>
      </c>
      <c r="D111">
        <v>3</v>
      </c>
      <c r="E111" t="s">
        <v>35</v>
      </c>
      <c r="F111" t="s">
        <v>137</v>
      </c>
      <c r="G111" t="s">
        <v>35</v>
      </c>
      <c r="H111">
        <v>2022.24</v>
      </c>
      <c r="I111">
        <v>0.2</v>
      </c>
      <c r="J111">
        <v>2426.69</v>
      </c>
      <c r="K111">
        <v>7280.07</v>
      </c>
      <c r="L111">
        <f>VLOOKUP(B111,'orçamento ordem alfabetica'!$C$1:$M$282,11)</f>
        <v>66</v>
      </c>
    </row>
    <row r="112" spans="1:12" x14ac:dyDescent="0.25">
      <c r="A112" t="s">
        <v>1667</v>
      </c>
      <c r="B112" t="s">
        <v>1619</v>
      </c>
      <c r="C112" t="s">
        <v>40</v>
      </c>
      <c r="D112">
        <v>6</v>
      </c>
      <c r="E112" t="s">
        <v>35</v>
      </c>
      <c r="F112" t="s">
        <v>137</v>
      </c>
      <c r="G112" t="s">
        <v>35</v>
      </c>
      <c r="H112">
        <v>4597.59</v>
      </c>
      <c r="I112">
        <v>0.2</v>
      </c>
      <c r="J112">
        <v>5517.1100000000006</v>
      </c>
      <c r="K112">
        <v>33102.660000000003</v>
      </c>
      <c r="L112">
        <f>VLOOKUP(B112,'orçamento ordem alfabetica'!$C$1:$M$282,11)</f>
        <v>73</v>
      </c>
    </row>
    <row r="113" spans="1:12" x14ac:dyDescent="0.25">
      <c r="A113" t="s">
        <v>1668</v>
      </c>
      <c r="B113" t="s">
        <v>1621</v>
      </c>
      <c r="C113" t="s">
        <v>40</v>
      </c>
      <c r="D113">
        <v>6</v>
      </c>
      <c r="E113" t="s">
        <v>35</v>
      </c>
      <c r="F113" t="s">
        <v>137</v>
      </c>
      <c r="G113" t="s">
        <v>35</v>
      </c>
      <c r="H113">
        <v>3591.32</v>
      </c>
      <c r="I113">
        <v>0.2</v>
      </c>
      <c r="J113">
        <v>4309.59</v>
      </c>
      <c r="K113">
        <v>25857.54</v>
      </c>
      <c r="L113">
        <f>VLOOKUP(B113,'orçamento ordem alfabetica'!$C$1:$M$282,11)</f>
        <v>74</v>
      </c>
    </row>
    <row r="114" spans="1:12" x14ac:dyDescent="0.25">
      <c r="A114" t="s">
        <v>1669</v>
      </c>
      <c r="B114" t="s">
        <v>1622</v>
      </c>
      <c r="C114" t="s">
        <v>40</v>
      </c>
      <c r="D114">
        <v>6</v>
      </c>
      <c r="E114" t="s">
        <v>35</v>
      </c>
      <c r="F114" t="s">
        <v>137</v>
      </c>
      <c r="G114" t="s">
        <v>35</v>
      </c>
      <c r="H114">
        <v>2762.8500000000004</v>
      </c>
      <c r="I114">
        <v>0.2</v>
      </c>
      <c r="J114">
        <v>3315.42</v>
      </c>
      <c r="K114">
        <v>19892.52</v>
      </c>
      <c r="L114">
        <f>VLOOKUP(B114,'orçamento ordem alfabetica'!$C$1:$M$282,11)</f>
        <v>72</v>
      </c>
    </row>
    <row r="115" spans="1:12" x14ac:dyDescent="0.25">
      <c r="A115" t="s">
        <v>1670</v>
      </c>
      <c r="B115" t="s">
        <v>1623</v>
      </c>
      <c r="C115" t="s">
        <v>40</v>
      </c>
      <c r="D115">
        <v>4</v>
      </c>
      <c r="E115" t="s">
        <v>35</v>
      </c>
      <c r="F115" t="s">
        <v>137</v>
      </c>
      <c r="G115" t="s">
        <v>35</v>
      </c>
      <c r="H115">
        <v>4024.3900000000003</v>
      </c>
      <c r="I115">
        <v>0.2</v>
      </c>
      <c r="J115">
        <v>4829.2700000000004</v>
      </c>
      <c r="K115">
        <v>19317.080000000002</v>
      </c>
      <c r="L115">
        <f>VLOOKUP(B115,'orçamento ordem alfabetica'!$C$1:$M$282,11)</f>
        <v>57</v>
      </c>
    </row>
    <row r="116" spans="1:12" x14ac:dyDescent="0.25">
      <c r="A116" t="s">
        <v>1671</v>
      </c>
      <c r="B116" t="s">
        <v>1624</v>
      </c>
      <c r="C116" t="s">
        <v>40</v>
      </c>
      <c r="D116">
        <v>1</v>
      </c>
      <c r="E116" t="s">
        <v>35</v>
      </c>
      <c r="F116" t="s">
        <v>137</v>
      </c>
      <c r="G116" t="s">
        <v>35</v>
      </c>
      <c r="H116">
        <v>35246.240000000005</v>
      </c>
      <c r="I116">
        <v>0.2</v>
      </c>
      <c r="J116">
        <v>42295.490000000005</v>
      </c>
      <c r="K116">
        <v>42295.49</v>
      </c>
      <c r="L116">
        <v>68</v>
      </c>
    </row>
    <row r="117" spans="1:12" x14ac:dyDescent="0.25">
      <c r="A117" t="s">
        <v>1672</v>
      </c>
      <c r="B117" t="s">
        <v>372</v>
      </c>
      <c r="C117" t="s">
        <v>40</v>
      </c>
      <c r="D117">
        <v>1</v>
      </c>
      <c r="E117" t="s">
        <v>35</v>
      </c>
      <c r="F117" t="s">
        <v>137</v>
      </c>
      <c r="G117" t="s">
        <v>35</v>
      </c>
      <c r="H117">
        <v>1106.4100000000001</v>
      </c>
      <c r="I117">
        <v>0.2</v>
      </c>
      <c r="J117">
        <v>1327.7</v>
      </c>
      <c r="K117">
        <v>1327.7</v>
      </c>
      <c r="L117">
        <f>VLOOKUP(B117,'orçamento ordem alfabetica'!$C$1:$M$282,11)</f>
        <v>70</v>
      </c>
    </row>
    <row r="118" spans="1:12" x14ac:dyDescent="0.25">
      <c r="A118" t="s">
        <v>1673</v>
      </c>
      <c r="B118" t="s">
        <v>1625</v>
      </c>
      <c r="C118" t="s">
        <v>40</v>
      </c>
      <c r="D118">
        <v>20</v>
      </c>
      <c r="E118" t="s">
        <v>35</v>
      </c>
      <c r="F118" t="s">
        <v>137</v>
      </c>
      <c r="G118" t="s">
        <v>35</v>
      </c>
      <c r="H118">
        <v>298.13</v>
      </c>
      <c r="I118">
        <v>0.2</v>
      </c>
      <c r="J118">
        <v>357.76</v>
      </c>
      <c r="K118">
        <v>7155.2</v>
      </c>
      <c r="L118">
        <f>VLOOKUP(B118,'orçamento ordem alfabetica'!$C$1:$M$282,11)</f>
        <v>64</v>
      </c>
    </row>
    <row r="119" spans="1:12" x14ac:dyDescent="0.25">
      <c r="A119" t="s">
        <v>1674</v>
      </c>
      <c r="B119" t="s">
        <v>373</v>
      </c>
      <c r="C119" t="s">
        <v>40</v>
      </c>
      <c r="D119">
        <v>1</v>
      </c>
      <c r="E119" t="s">
        <v>35</v>
      </c>
      <c r="F119" t="s">
        <v>137</v>
      </c>
      <c r="G119" t="s">
        <v>35</v>
      </c>
      <c r="H119">
        <v>2155.4100000000003</v>
      </c>
      <c r="I119">
        <v>0.2</v>
      </c>
      <c r="J119">
        <v>2586.5</v>
      </c>
      <c r="K119">
        <v>2586.5</v>
      </c>
      <c r="L119">
        <f>VLOOKUP(B119,'orçamento ordem alfabetica'!$C$1:$M$282,11)</f>
        <v>85</v>
      </c>
    </row>
    <row r="120" spans="1:12" x14ac:dyDescent="0.25">
      <c r="A120" t="s">
        <v>1675</v>
      </c>
      <c r="B120" t="s">
        <v>374</v>
      </c>
      <c r="C120" t="s">
        <v>57</v>
      </c>
      <c r="D120">
        <v>20</v>
      </c>
      <c r="E120" t="s">
        <v>35</v>
      </c>
      <c r="F120" t="s">
        <v>137</v>
      </c>
      <c r="G120" t="s">
        <v>35</v>
      </c>
      <c r="H120">
        <v>12.24</v>
      </c>
      <c r="I120">
        <v>0.2</v>
      </c>
      <c r="J120">
        <v>14.69</v>
      </c>
      <c r="K120">
        <v>293.8</v>
      </c>
      <c r="L120">
        <f>VLOOKUP(B120,'orçamento ordem alfabetica'!$C$1:$M$282,11)</f>
        <v>62</v>
      </c>
    </row>
    <row r="121" spans="1:12" x14ac:dyDescent="0.25">
      <c r="A121" t="s">
        <v>1676</v>
      </c>
      <c r="B121" t="s">
        <v>1626</v>
      </c>
      <c r="C121" t="s">
        <v>57</v>
      </c>
      <c r="D121">
        <v>351</v>
      </c>
      <c r="E121" t="s">
        <v>35</v>
      </c>
      <c r="F121" t="s">
        <v>137</v>
      </c>
      <c r="G121" t="s">
        <v>35</v>
      </c>
      <c r="H121">
        <v>122.62</v>
      </c>
      <c r="I121">
        <v>0.2</v>
      </c>
      <c r="J121">
        <v>147.14999999999998</v>
      </c>
      <c r="K121">
        <v>51649.65</v>
      </c>
      <c r="L121">
        <f>VLOOKUP(B121,'orçamento ordem alfabetica'!$C$1:$M$282,11)</f>
        <v>63</v>
      </c>
    </row>
    <row r="122" spans="1:12" x14ac:dyDescent="0.25">
      <c r="A122" t="s">
        <v>1677</v>
      </c>
      <c r="B122" t="s">
        <v>1627</v>
      </c>
      <c r="C122" t="s">
        <v>57</v>
      </c>
      <c r="D122">
        <v>352</v>
      </c>
      <c r="E122" t="s">
        <v>35</v>
      </c>
      <c r="F122" t="s">
        <v>137</v>
      </c>
      <c r="G122" t="s">
        <v>35</v>
      </c>
      <c r="H122">
        <v>17.57</v>
      </c>
      <c r="I122">
        <v>0.2</v>
      </c>
      <c r="J122">
        <v>21.09</v>
      </c>
      <c r="K122">
        <v>7423.68</v>
      </c>
      <c r="L122">
        <f>VLOOKUP(B122,'orçamento ordem alfabetica'!$C$1:$M$282,11)</f>
        <v>49</v>
      </c>
    </row>
    <row r="123" spans="1:12" x14ac:dyDescent="0.25">
      <c r="A123" t="s">
        <v>1678</v>
      </c>
      <c r="B123" t="s">
        <v>375</v>
      </c>
      <c r="C123" t="s">
        <v>57</v>
      </c>
      <c r="D123">
        <v>423</v>
      </c>
      <c r="E123" t="s">
        <v>35</v>
      </c>
      <c r="F123" t="s">
        <v>137</v>
      </c>
      <c r="G123" t="s">
        <v>35</v>
      </c>
      <c r="H123">
        <v>10.47</v>
      </c>
      <c r="I123">
        <v>0.2</v>
      </c>
      <c r="J123">
        <v>12.57</v>
      </c>
      <c r="K123">
        <v>5317.11</v>
      </c>
      <c r="L123">
        <f>VLOOKUP(B123,'orçamento ordem alfabetica'!$C$1:$M$282,11)</f>
        <v>47</v>
      </c>
    </row>
    <row r="124" spans="1:12" x14ac:dyDescent="0.25">
      <c r="A124" t="s">
        <v>1679</v>
      </c>
      <c r="B124" t="s">
        <v>1628</v>
      </c>
      <c r="C124" t="s">
        <v>57</v>
      </c>
      <c r="D124">
        <v>336</v>
      </c>
      <c r="E124" t="s">
        <v>35</v>
      </c>
      <c r="F124" t="s">
        <v>137</v>
      </c>
      <c r="G124" t="s">
        <v>35</v>
      </c>
      <c r="H124">
        <v>11.69</v>
      </c>
      <c r="I124">
        <v>0.2</v>
      </c>
      <c r="J124">
        <v>14.03</v>
      </c>
      <c r="K124">
        <v>4714.08</v>
      </c>
      <c r="L124">
        <f>VLOOKUP(B124,'orçamento ordem alfabetica'!$C$1:$M$282,11)</f>
        <v>48</v>
      </c>
    </row>
    <row r="125" spans="1:12" x14ac:dyDescent="0.25">
      <c r="A125" t="s">
        <v>1682</v>
      </c>
      <c r="B125" t="s">
        <v>377</v>
      </c>
      <c r="C125" t="s">
        <v>40</v>
      </c>
      <c r="D125">
        <v>1</v>
      </c>
      <c r="E125" t="s">
        <v>35</v>
      </c>
      <c r="F125" t="s">
        <v>137</v>
      </c>
      <c r="G125" t="s">
        <v>35</v>
      </c>
      <c r="H125">
        <v>511.7</v>
      </c>
      <c r="I125">
        <v>0.2</v>
      </c>
      <c r="J125">
        <v>614.04</v>
      </c>
      <c r="K125">
        <v>614.04</v>
      </c>
      <c r="L125">
        <f>VLOOKUP(B125,'orçamento ordem alfabetica'!$C$1:$M$282,11)</f>
        <v>119</v>
      </c>
    </row>
    <row r="126" spans="1:12" x14ac:dyDescent="0.25">
      <c r="A126" t="s">
        <v>1683</v>
      </c>
      <c r="B126" t="s">
        <v>378</v>
      </c>
      <c r="C126" t="s">
        <v>40</v>
      </c>
      <c r="D126">
        <v>5</v>
      </c>
      <c r="E126" t="s">
        <v>35</v>
      </c>
      <c r="F126" t="s">
        <v>137</v>
      </c>
      <c r="G126" t="s">
        <v>35</v>
      </c>
      <c r="H126">
        <v>415.2</v>
      </c>
      <c r="I126">
        <v>0.2</v>
      </c>
      <c r="J126">
        <v>498.24</v>
      </c>
      <c r="K126">
        <v>2491.1999999999998</v>
      </c>
      <c r="L126">
        <f>VLOOKUP(B126,'orçamento ordem alfabetica'!$C$1:$M$282,11)</f>
        <v>123</v>
      </c>
    </row>
    <row r="127" spans="1:12" x14ac:dyDescent="0.25">
      <c r="A127" t="s">
        <v>1684</v>
      </c>
      <c r="B127" t="s">
        <v>379</v>
      </c>
      <c r="C127" t="s">
        <v>40</v>
      </c>
      <c r="D127">
        <v>4</v>
      </c>
      <c r="E127" t="s">
        <v>35</v>
      </c>
      <c r="F127" t="s">
        <v>137</v>
      </c>
      <c r="G127" t="s">
        <v>35</v>
      </c>
      <c r="H127">
        <v>316.02999999999997</v>
      </c>
      <c r="I127">
        <v>0.2</v>
      </c>
      <c r="J127">
        <v>379.24</v>
      </c>
      <c r="K127">
        <v>1516.96</v>
      </c>
      <c r="L127">
        <f>VLOOKUP(B127,'orçamento ordem alfabetica'!$C$1:$M$282,11)</f>
        <v>124</v>
      </c>
    </row>
    <row r="128" spans="1:12" x14ac:dyDescent="0.25">
      <c r="A128" t="s">
        <v>1685</v>
      </c>
      <c r="B128" t="s">
        <v>381</v>
      </c>
      <c r="C128" t="s">
        <v>40</v>
      </c>
      <c r="D128">
        <v>5</v>
      </c>
      <c r="E128" t="s">
        <v>35</v>
      </c>
      <c r="F128" t="s">
        <v>137</v>
      </c>
      <c r="G128" t="s">
        <v>35</v>
      </c>
      <c r="H128">
        <v>337.38</v>
      </c>
      <c r="I128">
        <v>0.2</v>
      </c>
      <c r="J128">
        <v>404.86</v>
      </c>
      <c r="K128">
        <v>2024.3</v>
      </c>
      <c r="L128">
        <f>VLOOKUP(B128,'orçamento ordem alfabetica'!$C$1:$M$282,11)</f>
        <v>114</v>
      </c>
    </row>
    <row r="129" spans="1:12" x14ac:dyDescent="0.25">
      <c r="A129" t="s">
        <v>1686</v>
      </c>
      <c r="B129" t="s">
        <v>382</v>
      </c>
      <c r="C129" t="s">
        <v>40</v>
      </c>
      <c r="D129">
        <v>4</v>
      </c>
      <c r="E129" t="s">
        <v>35</v>
      </c>
      <c r="F129" t="s">
        <v>137</v>
      </c>
      <c r="G129" t="s">
        <v>35</v>
      </c>
      <c r="H129">
        <v>489.68</v>
      </c>
      <c r="I129">
        <v>0.2</v>
      </c>
      <c r="J129">
        <v>587.62</v>
      </c>
      <c r="K129">
        <v>2350.48</v>
      </c>
      <c r="L129">
        <f>VLOOKUP(B129,'orçamento ordem alfabetica'!$C$1:$M$282,11)</f>
        <v>118</v>
      </c>
    </row>
    <row r="130" spans="1:12" x14ac:dyDescent="0.25">
      <c r="A130" t="s">
        <v>1687</v>
      </c>
      <c r="B130" t="s">
        <v>385</v>
      </c>
      <c r="C130" t="s">
        <v>57</v>
      </c>
      <c r="D130">
        <v>200</v>
      </c>
      <c r="E130" t="s">
        <v>35</v>
      </c>
      <c r="F130" t="s">
        <v>137</v>
      </c>
      <c r="G130" t="s">
        <v>35</v>
      </c>
      <c r="H130">
        <v>4.42</v>
      </c>
      <c r="I130">
        <v>0.2</v>
      </c>
      <c r="J130">
        <v>5.31</v>
      </c>
      <c r="K130">
        <v>1062</v>
      </c>
      <c r="L130">
        <f>VLOOKUP(B130,'orçamento ordem alfabetica'!$C$1:$M$282,11)</f>
        <v>115</v>
      </c>
    </row>
    <row r="132" spans="1:12" x14ac:dyDescent="0.25">
      <c r="A132" t="s">
        <v>164</v>
      </c>
      <c r="B132" t="s">
        <v>1688</v>
      </c>
      <c r="K132">
        <v>318480.33</v>
      </c>
      <c r="L132">
        <f>VLOOKUP(B132,'orçamento ordem alfabetica'!$C$1:$M$282,11)</f>
        <v>32</v>
      </c>
    </row>
    <row r="133" spans="1:12" x14ac:dyDescent="0.25">
      <c r="A133" t="s">
        <v>1689</v>
      </c>
      <c r="B133" t="s">
        <v>366</v>
      </c>
      <c r="C133" t="s">
        <v>40</v>
      </c>
      <c r="D133">
        <v>6</v>
      </c>
      <c r="E133" t="s">
        <v>35</v>
      </c>
      <c r="F133" t="s">
        <v>137</v>
      </c>
      <c r="G133" t="s">
        <v>35</v>
      </c>
      <c r="H133">
        <v>4147.79</v>
      </c>
      <c r="I133">
        <v>0.2</v>
      </c>
      <c r="J133">
        <v>4977.3500000000004</v>
      </c>
      <c r="K133">
        <v>29864.1</v>
      </c>
      <c r="L133">
        <f>VLOOKUP(B133,'orçamento ordem alfabetica'!$C$1:$M$282,11)</f>
        <v>67</v>
      </c>
    </row>
    <row r="134" spans="1:12" x14ac:dyDescent="0.25">
      <c r="A134" t="s">
        <v>1690</v>
      </c>
      <c r="B134" t="s">
        <v>367</v>
      </c>
      <c r="C134" t="s">
        <v>40</v>
      </c>
      <c r="D134">
        <v>2</v>
      </c>
      <c r="E134" t="s">
        <v>35</v>
      </c>
      <c r="F134" t="s">
        <v>137</v>
      </c>
      <c r="G134" t="s">
        <v>35</v>
      </c>
      <c r="H134">
        <v>1895.86</v>
      </c>
      <c r="I134">
        <v>0.2</v>
      </c>
      <c r="J134">
        <v>2275.0400000000004</v>
      </c>
      <c r="K134">
        <v>4550.08</v>
      </c>
      <c r="L134">
        <f>VLOOKUP(B134,'orçamento ordem alfabetica'!$C$1:$M$282,11)</f>
        <v>59</v>
      </c>
    </row>
    <row r="135" spans="1:12" x14ac:dyDescent="0.25">
      <c r="A135" t="s">
        <v>1691</v>
      </c>
      <c r="B135" t="s">
        <v>368</v>
      </c>
      <c r="C135" t="s">
        <v>40</v>
      </c>
      <c r="D135">
        <v>1</v>
      </c>
      <c r="E135" t="s">
        <v>35</v>
      </c>
      <c r="F135" t="s">
        <v>137</v>
      </c>
      <c r="G135" t="s">
        <v>35</v>
      </c>
      <c r="H135">
        <v>1923.1</v>
      </c>
      <c r="I135">
        <v>0.2</v>
      </c>
      <c r="J135">
        <v>2307.7199999999998</v>
      </c>
      <c r="K135">
        <v>2307.7199999999998</v>
      </c>
      <c r="L135">
        <f>VLOOKUP(B135,'orçamento ordem alfabetica'!$C$1:$M$282,11)</f>
        <v>60</v>
      </c>
    </row>
    <row r="136" spans="1:12" x14ac:dyDescent="0.25">
      <c r="A136" t="s">
        <v>1692</v>
      </c>
      <c r="B136" t="s">
        <v>369</v>
      </c>
      <c r="C136" t="s">
        <v>40</v>
      </c>
      <c r="D136">
        <v>3</v>
      </c>
      <c r="E136" t="s">
        <v>35</v>
      </c>
      <c r="F136" t="s">
        <v>137</v>
      </c>
      <c r="G136" t="s">
        <v>35</v>
      </c>
      <c r="H136">
        <v>2134.0800000000004</v>
      </c>
      <c r="I136">
        <v>0.2</v>
      </c>
      <c r="J136">
        <v>2560.9</v>
      </c>
      <c r="K136">
        <v>7682.7</v>
      </c>
      <c r="L136">
        <f>VLOOKUP(B136,'orçamento ordem alfabetica'!$C$1:$M$282,11)</f>
        <v>61</v>
      </c>
    </row>
    <row r="137" spans="1:12" x14ac:dyDescent="0.25">
      <c r="A137" t="s">
        <v>1693</v>
      </c>
      <c r="B137" t="s">
        <v>370</v>
      </c>
      <c r="C137" t="s">
        <v>40</v>
      </c>
      <c r="D137">
        <v>4</v>
      </c>
      <c r="E137" t="s">
        <v>35</v>
      </c>
      <c r="F137" t="s">
        <v>137</v>
      </c>
      <c r="G137" t="s">
        <v>35</v>
      </c>
      <c r="H137">
        <v>2022.24</v>
      </c>
      <c r="I137">
        <v>0.2</v>
      </c>
      <c r="J137">
        <v>2426.69</v>
      </c>
      <c r="K137">
        <v>9706.76</v>
      </c>
      <c r="L137">
        <f>VLOOKUP(B137,'orçamento ordem alfabetica'!$C$1:$M$282,11)</f>
        <v>66</v>
      </c>
    </row>
    <row r="138" spans="1:12" x14ac:dyDescent="0.25">
      <c r="A138" t="s">
        <v>1694</v>
      </c>
      <c r="B138" t="s">
        <v>1619</v>
      </c>
      <c r="C138" t="s">
        <v>40</v>
      </c>
      <c r="D138">
        <v>6</v>
      </c>
      <c r="E138" t="s">
        <v>35</v>
      </c>
      <c r="F138" t="s">
        <v>137</v>
      </c>
      <c r="G138" t="s">
        <v>35</v>
      </c>
      <c r="H138">
        <v>4597.59</v>
      </c>
      <c r="I138">
        <v>0.2</v>
      </c>
      <c r="J138">
        <v>5517.1100000000006</v>
      </c>
      <c r="K138">
        <v>33102.660000000003</v>
      </c>
      <c r="L138">
        <f>VLOOKUP(B138,'orçamento ordem alfabetica'!$C$1:$M$282,11)</f>
        <v>73</v>
      </c>
    </row>
    <row r="139" spans="1:12" x14ac:dyDescent="0.25">
      <c r="A139" t="s">
        <v>1695</v>
      </c>
      <c r="B139" t="s">
        <v>1621</v>
      </c>
      <c r="C139" t="s">
        <v>40</v>
      </c>
      <c r="D139">
        <v>6</v>
      </c>
      <c r="E139" t="s">
        <v>35</v>
      </c>
      <c r="F139" t="s">
        <v>137</v>
      </c>
      <c r="G139" t="s">
        <v>35</v>
      </c>
      <c r="H139">
        <v>3591.32</v>
      </c>
      <c r="I139">
        <v>0.2</v>
      </c>
      <c r="J139">
        <v>4309.59</v>
      </c>
      <c r="K139">
        <v>25857.54</v>
      </c>
      <c r="L139">
        <f>VLOOKUP(B139,'orçamento ordem alfabetica'!$C$1:$M$282,11)</f>
        <v>74</v>
      </c>
    </row>
    <row r="140" spans="1:12" x14ac:dyDescent="0.25">
      <c r="A140" t="s">
        <v>1696</v>
      </c>
      <c r="B140" t="s">
        <v>1622</v>
      </c>
      <c r="C140" t="s">
        <v>40</v>
      </c>
      <c r="D140">
        <v>8</v>
      </c>
      <c r="E140" t="s">
        <v>35</v>
      </c>
      <c r="F140" t="s">
        <v>137</v>
      </c>
      <c r="G140" t="s">
        <v>35</v>
      </c>
      <c r="H140">
        <v>2762.8500000000004</v>
      </c>
      <c r="I140">
        <v>0.2</v>
      </c>
      <c r="J140">
        <v>3315.42</v>
      </c>
      <c r="K140">
        <v>26523.360000000001</v>
      </c>
      <c r="L140">
        <f>VLOOKUP(B140,'orçamento ordem alfabetica'!$C$1:$M$282,11)</f>
        <v>72</v>
      </c>
    </row>
    <row r="141" spans="1:12" x14ac:dyDescent="0.25">
      <c r="A141" t="s">
        <v>1697</v>
      </c>
      <c r="B141" t="s">
        <v>1623</v>
      </c>
      <c r="C141" t="s">
        <v>40</v>
      </c>
      <c r="D141">
        <v>8</v>
      </c>
      <c r="E141" t="s">
        <v>35</v>
      </c>
      <c r="F141" t="s">
        <v>137</v>
      </c>
      <c r="G141" t="s">
        <v>35</v>
      </c>
      <c r="H141">
        <v>4024.3900000000003</v>
      </c>
      <c r="I141">
        <v>0.2</v>
      </c>
      <c r="J141">
        <v>4829.2700000000004</v>
      </c>
      <c r="K141">
        <v>38634.160000000003</v>
      </c>
      <c r="L141">
        <f>VLOOKUP(B141,'orçamento ordem alfabetica'!$C$1:$M$282,11)</f>
        <v>57</v>
      </c>
    </row>
    <row r="142" spans="1:12" x14ac:dyDescent="0.25">
      <c r="A142" t="s">
        <v>1698</v>
      </c>
      <c r="B142" t="s">
        <v>1624</v>
      </c>
      <c r="C142" t="s">
        <v>40</v>
      </c>
      <c r="D142">
        <v>1</v>
      </c>
      <c r="E142" t="s">
        <v>35</v>
      </c>
      <c r="F142" t="s">
        <v>137</v>
      </c>
      <c r="G142" t="s">
        <v>35</v>
      </c>
      <c r="H142">
        <v>35246.240000000005</v>
      </c>
      <c r="I142">
        <v>0.2</v>
      </c>
      <c r="J142">
        <v>42295.490000000005</v>
      </c>
      <c r="K142">
        <v>42295.49</v>
      </c>
      <c r="L142">
        <v>68</v>
      </c>
    </row>
    <row r="143" spans="1:12" x14ac:dyDescent="0.25">
      <c r="A143" t="s">
        <v>1699</v>
      </c>
      <c r="B143" t="s">
        <v>372</v>
      </c>
      <c r="C143" t="s">
        <v>40</v>
      </c>
      <c r="D143">
        <v>1</v>
      </c>
      <c r="E143" t="s">
        <v>35</v>
      </c>
      <c r="F143" t="s">
        <v>137</v>
      </c>
      <c r="G143" t="s">
        <v>35</v>
      </c>
      <c r="H143">
        <v>1106.4100000000001</v>
      </c>
      <c r="I143">
        <v>0.2</v>
      </c>
      <c r="J143">
        <v>1327.7</v>
      </c>
      <c r="K143">
        <v>1327.7</v>
      </c>
      <c r="L143">
        <f>VLOOKUP(B143,'orçamento ordem alfabetica'!$C$1:$M$282,11)</f>
        <v>70</v>
      </c>
    </row>
    <row r="144" spans="1:12" x14ac:dyDescent="0.25">
      <c r="A144" t="s">
        <v>1700</v>
      </c>
      <c r="B144" t="s">
        <v>1625</v>
      </c>
      <c r="C144" t="s">
        <v>40</v>
      </c>
      <c r="D144">
        <v>20</v>
      </c>
      <c r="E144" t="s">
        <v>35</v>
      </c>
      <c r="F144" t="s">
        <v>137</v>
      </c>
      <c r="G144" t="s">
        <v>35</v>
      </c>
      <c r="H144">
        <v>298.13</v>
      </c>
      <c r="I144">
        <v>0.2</v>
      </c>
      <c r="J144">
        <v>357.76</v>
      </c>
      <c r="K144">
        <v>7155.2</v>
      </c>
      <c r="L144">
        <f>VLOOKUP(B144,'orçamento ordem alfabetica'!$C$1:$M$282,11)</f>
        <v>64</v>
      </c>
    </row>
    <row r="145" spans="1:12" x14ac:dyDescent="0.25">
      <c r="A145" t="s">
        <v>1701</v>
      </c>
      <c r="B145" t="s">
        <v>373</v>
      </c>
      <c r="C145" t="s">
        <v>40</v>
      </c>
      <c r="D145">
        <v>1</v>
      </c>
      <c r="E145" t="s">
        <v>35</v>
      </c>
      <c r="F145" t="s">
        <v>137</v>
      </c>
      <c r="G145" t="s">
        <v>35</v>
      </c>
      <c r="H145">
        <v>2155.4100000000003</v>
      </c>
      <c r="I145">
        <v>0.2</v>
      </c>
      <c r="J145">
        <v>2586.5</v>
      </c>
      <c r="K145">
        <v>2586.5</v>
      </c>
      <c r="L145">
        <f>VLOOKUP(B145,'orçamento ordem alfabetica'!$C$1:$M$282,11)</f>
        <v>85</v>
      </c>
    </row>
    <row r="146" spans="1:12" x14ac:dyDescent="0.25">
      <c r="A146" t="s">
        <v>1702</v>
      </c>
      <c r="B146" t="s">
        <v>374</v>
      </c>
      <c r="C146" t="s">
        <v>57</v>
      </c>
      <c r="D146">
        <v>20</v>
      </c>
      <c r="E146" t="s">
        <v>35</v>
      </c>
      <c r="F146" t="s">
        <v>137</v>
      </c>
      <c r="G146" t="s">
        <v>35</v>
      </c>
      <c r="H146">
        <v>12.24</v>
      </c>
      <c r="I146">
        <v>0.2</v>
      </c>
      <c r="J146">
        <v>14.69</v>
      </c>
      <c r="K146">
        <v>293.8</v>
      </c>
      <c r="L146">
        <f>VLOOKUP(B146,'orçamento ordem alfabetica'!$C$1:$M$282,11)</f>
        <v>62</v>
      </c>
    </row>
    <row r="147" spans="1:12" x14ac:dyDescent="0.25">
      <c r="A147" t="s">
        <v>1703</v>
      </c>
      <c r="B147" t="s">
        <v>1626</v>
      </c>
      <c r="C147" t="s">
        <v>57</v>
      </c>
      <c r="D147">
        <v>345</v>
      </c>
      <c r="E147" t="s">
        <v>35</v>
      </c>
      <c r="F147" t="s">
        <v>137</v>
      </c>
      <c r="G147" t="s">
        <v>35</v>
      </c>
      <c r="H147">
        <v>122.62</v>
      </c>
      <c r="I147">
        <v>0.2</v>
      </c>
      <c r="J147">
        <v>147.14999999999998</v>
      </c>
      <c r="K147">
        <v>50766.75</v>
      </c>
      <c r="L147">
        <f>VLOOKUP(B147,'orçamento ordem alfabetica'!$C$1:$M$282,11)</f>
        <v>63</v>
      </c>
    </row>
    <row r="148" spans="1:12" x14ac:dyDescent="0.25">
      <c r="A148" t="s">
        <v>1704</v>
      </c>
      <c r="B148" t="s">
        <v>1627</v>
      </c>
      <c r="C148" t="s">
        <v>57</v>
      </c>
      <c r="D148">
        <v>519</v>
      </c>
      <c r="E148" t="s">
        <v>35</v>
      </c>
      <c r="F148" t="s">
        <v>137</v>
      </c>
      <c r="G148" t="s">
        <v>35</v>
      </c>
      <c r="H148">
        <v>17.57</v>
      </c>
      <c r="I148">
        <v>0.2</v>
      </c>
      <c r="J148">
        <v>21.09</v>
      </c>
      <c r="K148">
        <v>10945.71</v>
      </c>
      <c r="L148">
        <f>VLOOKUP(B148,'orçamento ordem alfabetica'!$C$1:$M$282,11)</f>
        <v>49</v>
      </c>
    </row>
    <row r="149" spans="1:12" x14ac:dyDescent="0.25">
      <c r="A149" t="s">
        <v>1705</v>
      </c>
      <c r="B149" t="s">
        <v>375</v>
      </c>
      <c r="C149" t="s">
        <v>57</v>
      </c>
      <c r="D149">
        <v>547</v>
      </c>
      <c r="E149" t="s">
        <v>35</v>
      </c>
      <c r="F149" t="s">
        <v>137</v>
      </c>
      <c r="G149" t="s">
        <v>35</v>
      </c>
      <c r="H149">
        <v>10.47</v>
      </c>
      <c r="I149">
        <v>0.2</v>
      </c>
      <c r="J149">
        <v>12.57</v>
      </c>
      <c r="K149">
        <v>6875.79</v>
      </c>
      <c r="L149">
        <f>VLOOKUP(B149,'orçamento ordem alfabetica'!$C$1:$M$282,11)</f>
        <v>47</v>
      </c>
    </row>
    <row r="150" spans="1:12" x14ac:dyDescent="0.25">
      <c r="A150" t="s">
        <v>1706</v>
      </c>
      <c r="B150" t="s">
        <v>1628</v>
      </c>
      <c r="C150" t="s">
        <v>57</v>
      </c>
      <c r="D150">
        <v>493</v>
      </c>
      <c r="E150" t="s">
        <v>35</v>
      </c>
      <c r="F150" t="s">
        <v>137</v>
      </c>
      <c r="G150" t="s">
        <v>35</v>
      </c>
      <c r="H150">
        <v>11.69</v>
      </c>
      <c r="I150">
        <v>0.2</v>
      </c>
      <c r="J150">
        <v>14.03</v>
      </c>
      <c r="K150">
        <v>6916.79</v>
      </c>
      <c r="L150">
        <f>VLOOKUP(B150,'orçamento ordem alfabetica'!$C$1:$M$282,11)</f>
        <v>48</v>
      </c>
    </row>
    <row r="151" spans="1:12" x14ac:dyDescent="0.25">
      <c r="A151" t="s">
        <v>1708</v>
      </c>
      <c r="B151" t="s">
        <v>377</v>
      </c>
      <c r="C151" t="s">
        <v>40</v>
      </c>
      <c r="D151">
        <v>1</v>
      </c>
      <c r="E151" t="s">
        <v>35</v>
      </c>
      <c r="F151" t="s">
        <v>137</v>
      </c>
      <c r="G151" t="s">
        <v>35</v>
      </c>
      <c r="H151">
        <v>511.7</v>
      </c>
      <c r="I151">
        <v>0.2</v>
      </c>
      <c r="J151">
        <v>614.04</v>
      </c>
      <c r="K151">
        <v>614.04</v>
      </c>
      <c r="L151">
        <f>VLOOKUP(B151,'orçamento ordem alfabetica'!$C$1:$M$282,11)</f>
        <v>119</v>
      </c>
    </row>
    <row r="152" spans="1:12" x14ac:dyDescent="0.25">
      <c r="A152" t="s">
        <v>1709</v>
      </c>
      <c r="B152" t="s">
        <v>386</v>
      </c>
      <c r="C152" t="s">
        <v>40</v>
      </c>
      <c r="D152">
        <v>1</v>
      </c>
      <c r="E152" t="s">
        <v>35</v>
      </c>
      <c r="F152" t="s">
        <v>137</v>
      </c>
      <c r="G152" t="s">
        <v>35</v>
      </c>
      <c r="H152">
        <v>385.63</v>
      </c>
      <c r="I152">
        <v>0.2</v>
      </c>
      <c r="J152">
        <v>462.76</v>
      </c>
      <c r="K152">
        <v>462.76</v>
      </c>
      <c r="L152">
        <f>VLOOKUP(B152,'orçamento ordem alfabetica'!$C$1:$M$282,11)</f>
        <v>120</v>
      </c>
    </row>
    <row r="153" spans="1:12" x14ac:dyDescent="0.25">
      <c r="A153" t="s">
        <v>1710</v>
      </c>
      <c r="B153" t="s">
        <v>378</v>
      </c>
      <c r="C153" t="s">
        <v>40</v>
      </c>
      <c r="D153">
        <v>4</v>
      </c>
      <c r="E153" t="s">
        <v>35</v>
      </c>
      <c r="F153" t="s">
        <v>137</v>
      </c>
      <c r="G153" t="s">
        <v>35</v>
      </c>
      <c r="H153">
        <v>415.2</v>
      </c>
      <c r="I153">
        <v>0.2</v>
      </c>
      <c r="J153">
        <v>498.24</v>
      </c>
      <c r="K153">
        <v>1992.96</v>
      </c>
      <c r="L153">
        <f>VLOOKUP(B153,'orçamento ordem alfabetica'!$C$1:$M$282,11)</f>
        <v>123</v>
      </c>
    </row>
    <row r="154" spans="1:12" x14ac:dyDescent="0.25">
      <c r="A154" t="s">
        <v>1711</v>
      </c>
      <c r="B154" t="s">
        <v>379</v>
      </c>
      <c r="C154" t="s">
        <v>40</v>
      </c>
      <c r="D154">
        <v>4</v>
      </c>
      <c r="E154" t="s">
        <v>35</v>
      </c>
      <c r="F154" t="s">
        <v>137</v>
      </c>
      <c r="G154" t="s">
        <v>35</v>
      </c>
      <c r="H154">
        <v>316.02999999999997</v>
      </c>
      <c r="I154">
        <v>0.2</v>
      </c>
      <c r="J154">
        <v>379.24</v>
      </c>
      <c r="K154">
        <v>1516.96</v>
      </c>
      <c r="L154">
        <f>VLOOKUP(B154,'orçamento ordem alfabetica'!$C$1:$M$282,11)</f>
        <v>124</v>
      </c>
    </row>
    <row r="155" spans="1:12" x14ac:dyDescent="0.25">
      <c r="A155" t="s">
        <v>1712</v>
      </c>
      <c r="B155" t="s">
        <v>380</v>
      </c>
      <c r="C155" t="s">
        <v>40</v>
      </c>
      <c r="D155">
        <v>3</v>
      </c>
      <c r="E155" t="s">
        <v>35</v>
      </c>
      <c r="F155" t="s">
        <v>137</v>
      </c>
      <c r="G155" t="s">
        <v>35</v>
      </c>
      <c r="H155">
        <v>314.84999999999997</v>
      </c>
      <c r="I155">
        <v>0.2</v>
      </c>
      <c r="J155">
        <v>377.82</v>
      </c>
      <c r="K155">
        <v>1133.46</v>
      </c>
      <c r="L155">
        <f>VLOOKUP(B155,'orçamento ordem alfabetica'!$C$1:$M$282,11)</f>
        <v>122</v>
      </c>
    </row>
    <row r="156" spans="1:12" x14ac:dyDescent="0.25">
      <c r="A156" t="s">
        <v>1713</v>
      </c>
      <c r="B156" t="s">
        <v>381</v>
      </c>
      <c r="C156" t="s">
        <v>40</v>
      </c>
      <c r="D156">
        <v>4</v>
      </c>
      <c r="E156" t="s">
        <v>35</v>
      </c>
      <c r="F156" t="s">
        <v>137</v>
      </c>
      <c r="G156" t="s">
        <v>35</v>
      </c>
      <c r="H156">
        <v>337.38</v>
      </c>
      <c r="I156">
        <v>0.2</v>
      </c>
      <c r="J156">
        <v>404.86</v>
      </c>
      <c r="K156">
        <v>1619.44</v>
      </c>
      <c r="L156">
        <f>VLOOKUP(B156,'orçamento ordem alfabetica'!$C$1:$M$282,11)</f>
        <v>114</v>
      </c>
    </row>
    <row r="157" spans="1:12" x14ac:dyDescent="0.25">
      <c r="A157" t="s">
        <v>1714</v>
      </c>
      <c r="B157" t="s">
        <v>382</v>
      </c>
      <c r="C157" t="s">
        <v>40</v>
      </c>
      <c r="D157">
        <v>4</v>
      </c>
      <c r="E157" t="s">
        <v>35</v>
      </c>
      <c r="F157" t="s">
        <v>137</v>
      </c>
      <c r="G157" t="s">
        <v>35</v>
      </c>
      <c r="H157">
        <v>489.68</v>
      </c>
      <c r="I157">
        <v>0.2</v>
      </c>
      <c r="J157">
        <v>587.62</v>
      </c>
      <c r="K157">
        <v>2350.48</v>
      </c>
      <c r="L157">
        <f>VLOOKUP(B157,'orçamento ordem alfabetica'!$C$1:$M$282,11)</f>
        <v>118</v>
      </c>
    </row>
    <row r="158" spans="1:12" x14ac:dyDescent="0.25">
      <c r="A158" t="s">
        <v>1715</v>
      </c>
      <c r="B158" t="s">
        <v>383</v>
      </c>
      <c r="C158" t="s">
        <v>40</v>
      </c>
      <c r="D158">
        <v>1</v>
      </c>
      <c r="E158" t="s">
        <v>35</v>
      </c>
      <c r="F158" t="s">
        <v>137</v>
      </c>
      <c r="G158" t="s">
        <v>35</v>
      </c>
      <c r="H158">
        <v>397.84999999999997</v>
      </c>
      <c r="I158">
        <v>0.2</v>
      </c>
      <c r="J158">
        <v>477.42</v>
      </c>
      <c r="K158">
        <v>477.42</v>
      </c>
      <c r="L158">
        <f>VLOOKUP(B158,'orçamento ordem alfabetica'!$C$1:$M$282,11)</f>
        <v>117</v>
      </c>
    </row>
    <row r="159" spans="1:12" x14ac:dyDescent="0.25">
      <c r="A159" t="s">
        <v>1716</v>
      </c>
      <c r="B159" t="s">
        <v>384</v>
      </c>
      <c r="C159" t="s">
        <v>57</v>
      </c>
      <c r="D159">
        <v>200</v>
      </c>
      <c r="E159" t="s">
        <v>35</v>
      </c>
      <c r="F159" t="s">
        <v>137</v>
      </c>
      <c r="G159" t="s">
        <v>35</v>
      </c>
      <c r="H159">
        <v>3.8299999999999996</v>
      </c>
      <c r="I159">
        <v>0.2</v>
      </c>
      <c r="J159">
        <v>4.5999999999999996</v>
      </c>
      <c r="K159">
        <v>920</v>
      </c>
      <c r="L159">
        <f>VLOOKUP(B159,'orçamento ordem alfabetica'!$C$1:$M$282,11)</f>
        <v>116</v>
      </c>
    </row>
    <row r="161" spans="1:12" x14ac:dyDescent="0.25">
      <c r="A161" t="s">
        <v>165</v>
      </c>
      <c r="B161" t="s">
        <v>1717</v>
      </c>
      <c r="K161">
        <v>186792.18000000008</v>
      </c>
      <c r="L161">
        <f>VLOOKUP(B161,'orçamento ordem alfabetica'!$C$1:$M$282,11)</f>
        <v>34</v>
      </c>
    </row>
    <row r="162" spans="1:12" x14ac:dyDescent="0.25">
      <c r="A162" t="s">
        <v>1718</v>
      </c>
      <c r="B162" t="s">
        <v>366</v>
      </c>
      <c r="C162" t="s">
        <v>40</v>
      </c>
      <c r="D162">
        <v>4</v>
      </c>
      <c r="E162" t="s">
        <v>35</v>
      </c>
      <c r="F162" t="s">
        <v>137</v>
      </c>
      <c r="G162" t="s">
        <v>35</v>
      </c>
      <c r="H162">
        <v>4147.79</v>
      </c>
      <c r="I162">
        <v>0.2</v>
      </c>
      <c r="J162">
        <v>4977.3500000000004</v>
      </c>
      <c r="K162">
        <v>19909.400000000001</v>
      </c>
      <c r="L162">
        <f>VLOOKUP(B162,'orçamento ordem alfabetica'!$C$1:$M$282,11)</f>
        <v>67</v>
      </c>
    </row>
    <row r="163" spans="1:12" x14ac:dyDescent="0.25">
      <c r="A163" t="s">
        <v>1719</v>
      </c>
      <c r="B163" t="s">
        <v>367</v>
      </c>
      <c r="C163" t="s">
        <v>40</v>
      </c>
      <c r="D163">
        <v>1</v>
      </c>
      <c r="E163" t="s">
        <v>35</v>
      </c>
      <c r="F163" t="s">
        <v>137</v>
      </c>
      <c r="G163" t="s">
        <v>35</v>
      </c>
      <c r="H163">
        <v>1895.86</v>
      </c>
      <c r="I163">
        <v>0.2</v>
      </c>
      <c r="J163">
        <v>2275.0400000000004</v>
      </c>
      <c r="K163">
        <v>2275.04</v>
      </c>
      <c r="L163">
        <f>VLOOKUP(B163,'orçamento ordem alfabetica'!$C$1:$M$282,11)</f>
        <v>59</v>
      </c>
    </row>
    <row r="164" spans="1:12" x14ac:dyDescent="0.25">
      <c r="A164" t="s">
        <v>1720</v>
      </c>
      <c r="B164" t="s">
        <v>368</v>
      </c>
      <c r="C164" t="s">
        <v>40</v>
      </c>
      <c r="D164">
        <v>1</v>
      </c>
      <c r="E164" t="s">
        <v>35</v>
      </c>
      <c r="F164" t="s">
        <v>137</v>
      </c>
      <c r="G164" t="s">
        <v>35</v>
      </c>
      <c r="H164">
        <v>1923.1</v>
      </c>
      <c r="I164">
        <v>0.2</v>
      </c>
      <c r="J164">
        <v>2307.7199999999998</v>
      </c>
      <c r="K164">
        <v>2307.7199999999998</v>
      </c>
      <c r="L164">
        <f>VLOOKUP(B164,'orçamento ordem alfabetica'!$C$1:$M$282,11)</f>
        <v>60</v>
      </c>
    </row>
    <row r="165" spans="1:12" x14ac:dyDescent="0.25">
      <c r="A165" t="s">
        <v>1721</v>
      </c>
      <c r="B165" t="s">
        <v>369</v>
      </c>
      <c r="C165" t="s">
        <v>40</v>
      </c>
      <c r="D165">
        <v>2</v>
      </c>
      <c r="E165" t="s">
        <v>35</v>
      </c>
      <c r="F165" t="s">
        <v>137</v>
      </c>
      <c r="G165" t="s">
        <v>35</v>
      </c>
      <c r="H165">
        <v>2134.0800000000004</v>
      </c>
      <c r="I165">
        <v>0.2</v>
      </c>
      <c r="J165">
        <v>2560.9</v>
      </c>
      <c r="K165">
        <v>5121.8</v>
      </c>
      <c r="L165">
        <f>VLOOKUP(B165,'orçamento ordem alfabetica'!$C$1:$M$282,11)</f>
        <v>61</v>
      </c>
    </row>
    <row r="166" spans="1:12" x14ac:dyDescent="0.25">
      <c r="A166" t="s">
        <v>1722</v>
      </c>
      <c r="B166" t="s">
        <v>370</v>
      </c>
      <c r="C166" t="s">
        <v>40</v>
      </c>
      <c r="D166">
        <v>1</v>
      </c>
      <c r="E166" t="s">
        <v>35</v>
      </c>
      <c r="F166" t="s">
        <v>137</v>
      </c>
      <c r="G166" t="s">
        <v>35</v>
      </c>
      <c r="H166">
        <v>2022.24</v>
      </c>
      <c r="I166">
        <v>0.2</v>
      </c>
      <c r="J166">
        <v>2426.69</v>
      </c>
      <c r="K166">
        <v>2426.69</v>
      </c>
      <c r="L166">
        <f>VLOOKUP(B166,'orçamento ordem alfabetica'!$C$1:$M$282,11)</f>
        <v>66</v>
      </c>
    </row>
    <row r="167" spans="1:12" x14ac:dyDescent="0.25">
      <c r="A167" t="s">
        <v>1723</v>
      </c>
      <c r="B167" t="s">
        <v>1619</v>
      </c>
      <c r="C167" t="s">
        <v>40</v>
      </c>
      <c r="D167">
        <v>4</v>
      </c>
      <c r="E167" t="s">
        <v>35</v>
      </c>
      <c r="F167" t="s">
        <v>137</v>
      </c>
      <c r="G167" t="s">
        <v>35</v>
      </c>
      <c r="H167">
        <v>4597.59</v>
      </c>
      <c r="I167">
        <v>0.2</v>
      </c>
      <c r="J167">
        <v>5517.1100000000006</v>
      </c>
      <c r="K167">
        <v>22068.44</v>
      </c>
      <c r="L167">
        <f>VLOOKUP(B167,'orçamento ordem alfabetica'!$C$1:$M$282,11)</f>
        <v>73</v>
      </c>
    </row>
    <row r="168" spans="1:12" x14ac:dyDescent="0.25">
      <c r="A168" t="s">
        <v>1724</v>
      </c>
      <c r="B168" t="s">
        <v>1621</v>
      </c>
      <c r="C168" t="s">
        <v>40</v>
      </c>
      <c r="D168">
        <v>4</v>
      </c>
      <c r="E168" t="s">
        <v>35</v>
      </c>
      <c r="F168" t="s">
        <v>137</v>
      </c>
      <c r="G168" t="s">
        <v>35</v>
      </c>
      <c r="H168">
        <v>3591.32</v>
      </c>
      <c r="I168">
        <v>0.2</v>
      </c>
      <c r="J168">
        <v>4309.59</v>
      </c>
      <c r="K168">
        <v>17238.36</v>
      </c>
      <c r="L168">
        <f>VLOOKUP(B168,'orçamento ordem alfabetica'!$C$1:$M$282,11)</f>
        <v>74</v>
      </c>
    </row>
    <row r="169" spans="1:12" x14ac:dyDescent="0.25">
      <c r="A169" t="s">
        <v>1725</v>
      </c>
      <c r="B169" t="s">
        <v>1622</v>
      </c>
      <c r="C169" t="s">
        <v>40</v>
      </c>
      <c r="D169">
        <v>4</v>
      </c>
      <c r="E169" t="s">
        <v>35</v>
      </c>
      <c r="F169" t="s">
        <v>137</v>
      </c>
      <c r="G169" t="s">
        <v>35</v>
      </c>
      <c r="H169">
        <v>2762.8500000000004</v>
      </c>
      <c r="I169">
        <v>0.2</v>
      </c>
      <c r="J169">
        <v>3315.42</v>
      </c>
      <c r="K169">
        <v>13261.68</v>
      </c>
      <c r="L169">
        <f>VLOOKUP(B169,'orçamento ordem alfabetica'!$C$1:$M$282,11)</f>
        <v>72</v>
      </c>
    </row>
    <row r="170" spans="1:12" x14ac:dyDescent="0.25">
      <c r="A170" t="s">
        <v>1726</v>
      </c>
      <c r="B170" t="s">
        <v>1623</v>
      </c>
      <c r="C170" t="s">
        <v>40</v>
      </c>
      <c r="D170">
        <v>4</v>
      </c>
      <c r="E170" t="s">
        <v>35</v>
      </c>
      <c r="F170" t="s">
        <v>137</v>
      </c>
      <c r="G170" t="s">
        <v>35</v>
      </c>
      <c r="H170">
        <v>4024.3900000000003</v>
      </c>
      <c r="I170">
        <v>0.2</v>
      </c>
      <c r="J170">
        <v>4829.2700000000004</v>
      </c>
      <c r="K170">
        <v>19317.080000000002</v>
      </c>
      <c r="L170">
        <f>VLOOKUP(B170,'orçamento ordem alfabetica'!$C$1:$M$282,11)</f>
        <v>57</v>
      </c>
    </row>
    <row r="171" spans="1:12" x14ac:dyDescent="0.25">
      <c r="A171" t="s">
        <v>1727</v>
      </c>
      <c r="B171" t="s">
        <v>1624</v>
      </c>
      <c r="C171" t="s">
        <v>40</v>
      </c>
      <c r="D171">
        <v>1</v>
      </c>
      <c r="E171" t="s">
        <v>35</v>
      </c>
      <c r="F171" t="s">
        <v>137</v>
      </c>
      <c r="G171" t="s">
        <v>35</v>
      </c>
      <c r="H171">
        <v>35246.240000000005</v>
      </c>
      <c r="I171">
        <v>0.2</v>
      </c>
      <c r="J171">
        <v>42295.490000000005</v>
      </c>
      <c r="K171">
        <v>42295.49</v>
      </c>
      <c r="L171">
        <v>68</v>
      </c>
    </row>
    <row r="172" spans="1:12" x14ac:dyDescent="0.25">
      <c r="A172" t="s">
        <v>1728</v>
      </c>
      <c r="B172" t="s">
        <v>372</v>
      </c>
      <c r="C172" t="s">
        <v>40</v>
      </c>
      <c r="D172">
        <v>1</v>
      </c>
      <c r="E172" t="s">
        <v>35</v>
      </c>
      <c r="F172" t="s">
        <v>137</v>
      </c>
      <c r="G172" t="s">
        <v>35</v>
      </c>
      <c r="H172">
        <v>1106.4100000000001</v>
      </c>
      <c r="I172">
        <v>0.2</v>
      </c>
      <c r="J172">
        <v>1327.7</v>
      </c>
      <c r="K172">
        <v>1327.7</v>
      </c>
      <c r="L172">
        <f>VLOOKUP(B172,'orçamento ordem alfabetica'!$C$1:$M$282,11)</f>
        <v>70</v>
      </c>
    </row>
    <row r="173" spans="1:12" x14ac:dyDescent="0.25">
      <c r="A173" t="s">
        <v>1729</v>
      </c>
      <c r="B173" t="s">
        <v>1625</v>
      </c>
      <c r="C173" t="s">
        <v>40</v>
      </c>
      <c r="D173">
        <v>9</v>
      </c>
      <c r="E173" t="s">
        <v>35</v>
      </c>
      <c r="F173" t="s">
        <v>137</v>
      </c>
      <c r="G173" t="s">
        <v>35</v>
      </c>
      <c r="H173">
        <v>298.13</v>
      </c>
      <c r="I173">
        <v>0.2</v>
      </c>
      <c r="J173">
        <v>357.76</v>
      </c>
      <c r="K173">
        <v>3219.84</v>
      </c>
      <c r="L173">
        <f>VLOOKUP(B173,'orçamento ordem alfabetica'!$C$1:$M$282,11)</f>
        <v>64</v>
      </c>
    </row>
    <row r="174" spans="1:12" x14ac:dyDescent="0.25">
      <c r="A174" t="s">
        <v>1730</v>
      </c>
      <c r="B174" t="s">
        <v>373</v>
      </c>
      <c r="C174" t="s">
        <v>40</v>
      </c>
      <c r="D174">
        <v>1</v>
      </c>
      <c r="E174" t="s">
        <v>35</v>
      </c>
      <c r="F174" t="s">
        <v>137</v>
      </c>
      <c r="G174" t="s">
        <v>35</v>
      </c>
      <c r="H174">
        <v>2155.4100000000003</v>
      </c>
      <c r="I174">
        <v>0.2</v>
      </c>
      <c r="J174">
        <v>2586.5</v>
      </c>
      <c r="K174">
        <v>2586.5</v>
      </c>
      <c r="L174">
        <f>VLOOKUP(B174,'orçamento ordem alfabetica'!$C$1:$M$282,11)</f>
        <v>85</v>
      </c>
    </row>
    <row r="175" spans="1:12" x14ac:dyDescent="0.25">
      <c r="A175" t="s">
        <v>1731</v>
      </c>
      <c r="B175" t="s">
        <v>374</v>
      </c>
      <c r="C175" t="s">
        <v>57</v>
      </c>
      <c r="D175">
        <v>20</v>
      </c>
      <c r="E175" t="s">
        <v>35</v>
      </c>
      <c r="F175" t="s">
        <v>137</v>
      </c>
      <c r="G175" t="s">
        <v>35</v>
      </c>
      <c r="H175">
        <v>12.24</v>
      </c>
      <c r="I175">
        <v>0.2</v>
      </c>
      <c r="J175">
        <v>14.69</v>
      </c>
      <c r="K175">
        <v>293.8</v>
      </c>
      <c r="L175">
        <f>VLOOKUP(B175,'orçamento ordem alfabetica'!$C$1:$M$282,11)</f>
        <v>62</v>
      </c>
    </row>
    <row r="176" spans="1:12" x14ac:dyDescent="0.25">
      <c r="A176" t="s">
        <v>1732</v>
      </c>
      <c r="B176" t="s">
        <v>1626</v>
      </c>
      <c r="C176" t="s">
        <v>57</v>
      </c>
      <c r="D176">
        <v>104</v>
      </c>
      <c r="E176" t="s">
        <v>35</v>
      </c>
      <c r="F176" t="s">
        <v>137</v>
      </c>
      <c r="G176" t="s">
        <v>35</v>
      </c>
      <c r="H176">
        <v>122.62</v>
      </c>
      <c r="I176">
        <v>0.2</v>
      </c>
      <c r="J176">
        <v>147.14999999999998</v>
      </c>
      <c r="K176">
        <v>15303.6</v>
      </c>
      <c r="L176">
        <f>VLOOKUP(B176,'orçamento ordem alfabetica'!$C$1:$M$282,11)</f>
        <v>63</v>
      </c>
    </row>
    <row r="177" spans="1:12" x14ac:dyDescent="0.25">
      <c r="A177" t="s">
        <v>1733</v>
      </c>
      <c r="B177" t="s">
        <v>1627</v>
      </c>
      <c r="C177" t="s">
        <v>57</v>
      </c>
      <c r="D177">
        <v>225</v>
      </c>
      <c r="E177" t="s">
        <v>35</v>
      </c>
      <c r="F177" t="s">
        <v>137</v>
      </c>
      <c r="G177" t="s">
        <v>35</v>
      </c>
      <c r="H177">
        <v>17.57</v>
      </c>
      <c r="I177">
        <v>0.2</v>
      </c>
      <c r="J177">
        <v>21.09</v>
      </c>
      <c r="K177">
        <v>4745.25</v>
      </c>
      <c r="L177">
        <f>VLOOKUP(B177,'orçamento ordem alfabetica'!$C$1:$M$282,11)</f>
        <v>49</v>
      </c>
    </row>
    <row r="178" spans="1:12" x14ac:dyDescent="0.25">
      <c r="A178" t="s">
        <v>1734</v>
      </c>
      <c r="B178" t="s">
        <v>375</v>
      </c>
      <c r="C178" t="s">
        <v>57</v>
      </c>
      <c r="D178">
        <v>239</v>
      </c>
      <c r="E178" t="s">
        <v>35</v>
      </c>
      <c r="F178" t="s">
        <v>137</v>
      </c>
      <c r="G178" t="s">
        <v>35</v>
      </c>
      <c r="H178">
        <v>10.47</v>
      </c>
      <c r="I178">
        <v>0.2</v>
      </c>
      <c r="J178">
        <v>12.57</v>
      </c>
      <c r="K178">
        <v>3004.23</v>
      </c>
      <c r="L178">
        <f>VLOOKUP(B178,'orçamento ordem alfabetica'!$C$1:$M$282,11)</f>
        <v>47</v>
      </c>
    </row>
    <row r="179" spans="1:12" x14ac:dyDescent="0.25">
      <c r="A179" t="s">
        <v>1735</v>
      </c>
      <c r="B179" t="s">
        <v>1628</v>
      </c>
      <c r="C179" t="s">
        <v>57</v>
      </c>
      <c r="D179">
        <v>240</v>
      </c>
      <c r="E179" t="s">
        <v>35</v>
      </c>
      <c r="F179" t="s">
        <v>137</v>
      </c>
      <c r="G179" t="s">
        <v>35</v>
      </c>
      <c r="H179">
        <v>11.69</v>
      </c>
      <c r="I179">
        <v>0.2</v>
      </c>
      <c r="J179">
        <v>14.03</v>
      </c>
      <c r="K179">
        <v>3367.2</v>
      </c>
      <c r="L179">
        <f>VLOOKUP(B179,'orçamento ordem alfabetica'!$C$1:$M$282,11)</f>
        <v>48</v>
      </c>
    </row>
    <row r="180" spans="1:12" x14ac:dyDescent="0.25">
      <c r="A180" t="s">
        <v>1737</v>
      </c>
      <c r="B180" t="s">
        <v>377</v>
      </c>
      <c r="C180" t="s">
        <v>40</v>
      </c>
      <c r="D180">
        <v>1</v>
      </c>
      <c r="E180" t="s">
        <v>35</v>
      </c>
      <c r="F180" t="s">
        <v>137</v>
      </c>
      <c r="G180" t="s">
        <v>35</v>
      </c>
      <c r="H180">
        <v>511.7</v>
      </c>
      <c r="I180">
        <v>0.2</v>
      </c>
      <c r="J180">
        <v>614.04</v>
      </c>
      <c r="K180">
        <v>614.04</v>
      </c>
      <c r="L180">
        <f>VLOOKUP(B180,'orçamento ordem alfabetica'!$C$1:$M$282,11)</f>
        <v>119</v>
      </c>
    </row>
    <row r="181" spans="1:12" x14ac:dyDescent="0.25">
      <c r="A181" t="s">
        <v>1738</v>
      </c>
      <c r="B181" t="s">
        <v>386</v>
      </c>
      <c r="C181" t="s">
        <v>40</v>
      </c>
      <c r="D181">
        <v>1</v>
      </c>
      <c r="E181" t="s">
        <v>35</v>
      </c>
      <c r="F181" t="s">
        <v>137</v>
      </c>
      <c r="G181" t="s">
        <v>35</v>
      </c>
      <c r="H181">
        <v>385.63</v>
      </c>
      <c r="I181">
        <v>0.2</v>
      </c>
      <c r="J181">
        <v>462.76</v>
      </c>
      <c r="K181">
        <v>462.76</v>
      </c>
      <c r="L181">
        <f>VLOOKUP(B181,'orçamento ordem alfabetica'!$C$1:$M$282,11)</f>
        <v>120</v>
      </c>
    </row>
    <row r="182" spans="1:12" x14ac:dyDescent="0.25">
      <c r="A182" t="s">
        <v>1739</v>
      </c>
      <c r="B182" t="s">
        <v>378</v>
      </c>
      <c r="C182" t="s">
        <v>40</v>
      </c>
      <c r="D182">
        <v>2</v>
      </c>
      <c r="E182" t="s">
        <v>35</v>
      </c>
      <c r="F182" t="s">
        <v>137</v>
      </c>
      <c r="G182" t="s">
        <v>35</v>
      </c>
      <c r="H182">
        <v>415.2</v>
      </c>
      <c r="I182">
        <v>0.2</v>
      </c>
      <c r="J182">
        <v>498.24</v>
      </c>
      <c r="K182">
        <v>996.48</v>
      </c>
      <c r="L182">
        <f>VLOOKUP(B182,'orçamento ordem alfabetica'!$C$1:$M$282,11)</f>
        <v>123</v>
      </c>
    </row>
    <row r="183" spans="1:12" x14ac:dyDescent="0.25">
      <c r="A183" t="s">
        <v>1740</v>
      </c>
      <c r="B183" t="s">
        <v>379</v>
      </c>
      <c r="C183" t="s">
        <v>40</v>
      </c>
      <c r="D183">
        <v>2</v>
      </c>
      <c r="E183" t="s">
        <v>35</v>
      </c>
      <c r="F183" t="s">
        <v>137</v>
      </c>
      <c r="G183" t="s">
        <v>35</v>
      </c>
      <c r="H183">
        <v>316.02999999999997</v>
      </c>
      <c r="I183">
        <v>0.2</v>
      </c>
      <c r="J183">
        <v>379.24</v>
      </c>
      <c r="K183">
        <v>758.48</v>
      </c>
      <c r="L183">
        <f>VLOOKUP(B183,'orçamento ordem alfabetica'!$C$1:$M$282,11)</f>
        <v>124</v>
      </c>
    </row>
    <row r="184" spans="1:12" x14ac:dyDescent="0.25">
      <c r="A184" t="s">
        <v>1741</v>
      </c>
      <c r="B184" t="s">
        <v>380</v>
      </c>
      <c r="C184" t="s">
        <v>40</v>
      </c>
      <c r="D184">
        <v>2</v>
      </c>
      <c r="E184" t="s">
        <v>35</v>
      </c>
      <c r="F184" t="s">
        <v>137</v>
      </c>
      <c r="G184" t="s">
        <v>35</v>
      </c>
      <c r="H184">
        <v>314.84999999999997</v>
      </c>
      <c r="I184">
        <v>0.2</v>
      </c>
      <c r="J184">
        <v>377.82</v>
      </c>
      <c r="K184">
        <v>755.64</v>
      </c>
      <c r="L184">
        <f>VLOOKUP(B184,'orçamento ordem alfabetica'!$C$1:$M$282,11)</f>
        <v>122</v>
      </c>
    </row>
    <row r="185" spans="1:12" x14ac:dyDescent="0.25">
      <c r="A185" t="s">
        <v>1742</v>
      </c>
      <c r="B185" t="s">
        <v>381</v>
      </c>
      <c r="C185" t="s">
        <v>40</v>
      </c>
      <c r="D185">
        <v>2</v>
      </c>
      <c r="E185" t="s">
        <v>35</v>
      </c>
      <c r="F185" t="s">
        <v>137</v>
      </c>
      <c r="G185" t="s">
        <v>35</v>
      </c>
      <c r="H185">
        <v>337.38</v>
      </c>
      <c r="I185">
        <v>0.2</v>
      </c>
      <c r="J185">
        <v>404.86</v>
      </c>
      <c r="K185">
        <v>809.72</v>
      </c>
      <c r="L185">
        <f>VLOOKUP(B185,'orçamento ordem alfabetica'!$C$1:$M$282,11)</f>
        <v>114</v>
      </c>
    </row>
    <row r="186" spans="1:12" x14ac:dyDescent="0.25">
      <c r="A186" t="s">
        <v>1743</v>
      </c>
      <c r="B186" t="s">
        <v>382</v>
      </c>
      <c r="C186" t="s">
        <v>40</v>
      </c>
      <c r="D186">
        <v>2</v>
      </c>
      <c r="E186" t="s">
        <v>35</v>
      </c>
      <c r="F186" t="s">
        <v>137</v>
      </c>
      <c r="G186" t="s">
        <v>35</v>
      </c>
      <c r="H186">
        <v>489.68</v>
      </c>
      <c r="I186">
        <v>0.2</v>
      </c>
      <c r="J186">
        <v>587.62</v>
      </c>
      <c r="K186">
        <v>1175.24</v>
      </c>
      <c r="L186">
        <f>VLOOKUP(B186,'orçamento ordem alfabetica'!$C$1:$M$282,11)</f>
        <v>118</v>
      </c>
    </row>
    <row r="187" spans="1:12" x14ac:dyDescent="0.25">
      <c r="A187" t="s">
        <v>1744</v>
      </c>
      <c r="B187" t="s">
        <v>384</v>
      </c>
      <c r="C187" t="s">
        <v>57</v>
      </c>
      <c r="D187">
        <v>250</v>
      </c>
      <c r="E187" t="s">
        <v>35</v>
      </c>
      <c r="F187" t="s">
        <v>137</v>
      </c>
      <c r="G187" t="s">
        <v>35</v>
      </c>
      <c r="H187">
        <v>3.8299999999999996</v>
      </c>
      <c r="I187">
        <v>0.2</v>
      </c>
      <c r="J187">
        <v>4.5999999999999996</v>
      </c>
      <c r="K187">
        <v>1150</v>
      </c>
      <c r="L187">
        <f>VLOOKUP(B187,'orçamento ordem alfabetica'!$C$1:$M$282,11)</f>
        <v>116</v>
      </c>
    </row>
    <row r="189" spans="1:12" x14ac:dyDescent="0.25">
      <c r="A189" t="s">
        <v>166</v>
      </c>
      <c r="B189" t="s">
        <v>1745</v>
      </c>
      <c r="K189">
        <v>202591.78</v>
      </c>
      <c r="L189">
        <f>VLOOKUP(B189,'orçamento ordem alfabetica'!$C$1:$M$282,11)</f>
        <v>31</v>
      </c>
    </row>
    <row r="190" spans="1:12" x14ac:dyDescent="0.25">
      <c r="A190" t="s">
        <v>1746</v>
      </c>
      <c r="B190" t="s">
        <v>366</v>
      </c>
      <c r="C190" t="s">
        <v>40</v>
      </c>
      <c r="D190">
        <v>4</v>
      </c>
      <c r="E190" t="s">
        <v>35</v>
      </c>
      <c r="F190" t="s">
        <v>137</v>
      </c>
      <c r="G190" t="s">
        <v>35</v>
      </c>
      <c r="H190">
        <v>4147.79</v>
      </c>
      <c r="I190">
        <v>0.2</v>
      </c>
      <c r="J190">
        <v>4977.3500000000004</v>
      </c>
      <c r="K190">
        <v>19909.400000000001</v>
      </c>
      <c r="L190">
        <f>VLOOKUP(B190,'orçamento ordem alfabetica'!$C$1:$M$282,11)</f>
        <v>67</v>
      </c>
    </row>
    <row r="191" spans="1:12" x14ac:dyDescent="0.25">
      <c r="A191" t="s">
        <v>1747</v>
      </c>
      <c r="B191" t="s">
        <v>367</v>
      </c>
      <c r="C191" t="s">
        <v>40</v>
      </c>
      <c r="D191">
        <v>2</v>
      </c>
      <c r="E191" t="s">
        <v>35</v>
      </c>
      <c r="F191" t="s">
        <v>137</v>
      </c>
      <c r="G191" t="s">
        <v>35</v>
      </c>
      <c r="H191">
        <v>1895.86</v>
      </c>
      <c r="I191">
        <v>0.2</v>
      </c>
      <c r="J191">
        <v>2275.0400000000004</v>
      </c>
      <c r="K191">
        <v>4550.08</v>
      </c>
      <c r="L191">
        <f>VLOOKUP(B191,'orçamento ordem alfabetica'!$C$1:$M$282,11)</f>
        <v>59</v>
      </c>
    </row>
    <row r="192" spans="1:12" x14ac:dyDescent="0.25">
      <c r="A192" t="s">
        <v>1748</v>
      </c>
      <c r="B192" t="s">
        <v>369</v>
      </c>
      <c r="C192" t="s">
        <v>40</v>
      </c>
      <c r="D192">
        <v>2</v>
      </c>
      <c r="E192" t="s">
        <v>35</v>
      </c>
      <c r="F192" t="s">
        <v>137</v>
      </c>
      <c r="G192" t="s">
        <v>35</v>
      </c>
      <c r="H192">
        <v>2134.0800000000004</v>
      </c>
      <c r="I192">
        <v>0.2</v>
      </c>
      <c r="J192">
        <v>2560.9</v>
      </c>
      <c r="K192">
        <v>5121.8</v>
      </c>
      <c r="L192">
        <f>VLOOKUP(B192,'orçamento ordem alfabetica'!$C$1:$M$282,11)</f>
        <v>61</v>
      </c>
    </row>
    <row r="193" spans="1:12" x14ac:dyDescent="0.25">
      <c r="A193" t="s">
        <v>1749</v>
      </c>
      <c r="B193" t="s">
        <v>370</v>
      </c>
      <c r="C193" t="s">
        <v>40</v>
      </c>
      <c r="D193">
        <v>4</v>
      </c>
      <c r="E193" t="s">
        <v>35</v>
      </c>
      <c r="F193" t="s">
        <v>137</v>
      </c>
      <c r="G193" t="s">
        <v>35</v>
      </c>
      <c r="H193">
        <v>2022.24</v>
      </c>
      <c r="I193">
        <v>0.2</v>
      </c>
      <c r="J193">
        <v>2426.69</v>
      </c>
      <c r="K193">
        <v>9706.76</v>
      </c>
      <c r="L193">
        <f>VLOOKUP(B193,'orçamento ordem alfabetica'!$C$1:$M$282,11)</f>
        <v>66</v>
      </c>
    </row>
    <row r="194" spans="1:12" x14ac:dyDescent="0.25">
      <c r="A194" t="s">
        <v>1750</v>
      </c>
      <c r="B194" t="s">
        <v>1619</v>
      </c>
      <c r="C194" t="s">
        <v>40</v>
      </c>
      <c r="D194">
        <v>4</v>
      </c>
      <c r="E194" t="s">
        <v>35</v>
      </c>
      <c r="F194" t="s">
        <v>137</v>
      </c>
      <c r="G194" t="s">
        <v>35</v>
      </c>
      <c r="H194">
        <v>4597.59</v>
      </c>
      <c r="I194">
        <v>0.2</v>
      </c>
      <c r="J194">
        <v>5517.1100000000006</v>
      </c>
      <c r="K194">
        <v>22068.44</v>
      </c>
      <c r="L194">
        <f>VLOOKUP(B194,'orçamento ordem alfabetica'!$C$1:$M$282,11)</f>
        <v>73</v>
      </c>
    </row>
    <row r="195" spans="1:12" x14ac:dyDescent="0.25">
      <c r="A195" t="s">
        <v>1751</v>
      </c>
      <c r="B195" t="s">
        <v>1621</v>
      </c>
      <c r="C195" t="s">
        <v>40</v>
      </c>
      <c r="D195">
        <v>4</v>
      </c>
      <c r="E195" t="s">
        <v>35</v>
      </c>
      <c r="F195" t="s">
        <v>137</v>
      </c>
      <c r="G195" t="s">
        <v>35</v>
      </c>
      <c r="H195">
        <v>3591.32</v>
      </c>
      <c r="I195">
        <v>0.2</v>
      </c>
      <c r="J195">
        <v>4309.59</v>
      </c>
      <c r="K195">
        <v>17238.36</v>
      </c>
      <c r="L195">
        <f>VLOOKUP(B195,'orçamento ordem alfabetica'!$C$1:$M$282,11)</f>
        <v>74</v>
      </c>
    </row>
    <row r="196" spans="1:12" x14ac:dyDescent="0.25">
      <c r="A196" t="s">
        <v>1752</v>
      </c>
      <c r="B196" t="s">
        <v>1622</v>
      </c>
      <c r="C196" t="s">
        <v>40</v>
      </c>
      <c r="D196">
        <v>4</v>
      </c>
      <c r="E196" t="s">
        <v>35</v>
      </c>
      <c r="F196" t="s">
        <v>137</v>
      </c>
      <c r="G196" t="s">
        <v>35</v>
      </c>
      <c r="H196">
        <v>2762.8500000000004</v>
      </c>
      <c r="I196">
        <v>0.2</v>
      </c>
      <c r="J196">
        <v>3315.42</v>
      </c>
      <c r="K196">
        <v>13261.68</v>
      </c>
      <c r="L196">
        <f>VLOOKUP(B196,'orçamento ordem alfabetica'!$C$1:$M$282,11)</f>
        <v>72</v>
      </c>
    </row>
    <row r="197" spans="1:12" x14ac:dyDescent="0.25">
      <c r="A197" t="s">
        <v>1753</v>
      </c>
      <c r="B197" t="s">
        <v>1623</v>
      </c>
      <c r="C197" t="s">
        <v>40</v>
      </c>
      <c r="D197">
        <v>8</v>
      </c>
      <c r="E197" t="s">
        <v>35</v>
      </c>
      <c r="F197" t="s">
        <v>137</v>
      </c>
      <c r="G197" t="s">
        <v>35</v>
      </c>
      <c r="H197">
        <v>4024.3900000000003</v>
      </c>
      <c r="I197">
        <v>0.2</v>
      </c>
      <c r="J197">
        <v>4829.2700000000004</v>
      </c>
      <c r="K197">
        <v>38634.160000000003</v>
      </c>
      <c r="L197">
        <f>VLOOKUP(B197,'orçamento ordem alfabetica'!$C$1:$M$282,11)</f>
        <v>57</v>
      </c>
    </row>
    <row r="198" spans="1:12" x14ac:dyDescent="0.25">
      <c r="A198" t="s">
        <v>1754</v>
      </c>
      <c r="B198" t="s">
        <v>1624</v>
      </c>
      <c r="C198" t="s">
        <v>40</v>
      </c>
      <c r="D198">
        <v>1</v>
      </c>
      <c r="E198" t="s">
        <v>35</v>
      </c>
      <c r="F198" t="s">
        <v>137</v>
      </c>
      <c r="G198" t="s">
        <v>35</v>
      </c>
      <c r="H198">
        <v>35246.240000000005</v>
      </c>
      <c r="I198">
        <v>0.2</v>
      </c>
      <c r="J198">
        <v>42295.490000000005</v>
      </c>
      <c r="K198">
        <v>42295.49</v>
      </c>
      <c r="L198">
        <v>68</v>
      </c>
    </row>
    <row r="199" spans="1:12" x14ac:dyDescent="0.25">
      <c r="A199" t="s">
        <v>1755</v>
      </c>
      <c r="B199" t="s">
        <v>372</v>
      </c>
      <c r="C199" t="s">
        <v>40</v>
      </c>
      <c r="D199">
        <v>1</v>
      </c>
      <c r="E199" t="s">
        <v>35</v>
      </c>
      <c r="F199" t="s">
        <v>137</v>
      </c>
      <c r="G199" t="s">
        <v>35</v>
      </c>
      <c r="H199">
        <v>1106.4100000000001</v>
      </c>
      <c r="I199">
        <v>0.2</v>
      </c>
      <c r="J199">
        <v>1327.7</v>
      </c>
      <c r="K199">
        <v>1327.7</v>
      </c>
      <c r="L199">
        <f>VLOOKUP(B199,'orçamento ordem alfabetica'!$C$1:$M$282,11)</f>
        <v>70</v>
      </c>
    </row>
    <row r="200" spans="1:12" x14ac:dyDescent="0.25">
      <c r="A200" t="s">
        <v>1756</v>
      </c>
      <c r="B200" t="s">
        <v>1625</v>
      </c>
      <c r="C200" t="s">
        <v>40</v>
      </c>
      <c r="D200">
        <v>9</v>
      </c>
      <c r="E200" t="s">
        <v>35</v>
      </c>
      <c r="F200" t="s">
        <v>137</v>
      </c>
      <c r="G200" t="s">
        <v>35</v>
      </c>
      <c r="H200">
        <v>298.13</v>
      </c>
      <c r="I200">
        <v>0.2</v>
      </c>
      <c r="J200">
        <v>357.76</v>
      </c>
      <c r="K200">
        <v>3219.84</v>
      </c>
      <c r="L200">
        <f>VLOOKUP(B200,'orçamento ordem alfabetica'!$C$1:$M$282,11)</f>
        <v>64</v>
      </c>
    </row>
    <row r="201" spans="1:12" x14ac:dyDescent="0.25">
      <c r="A201" t="s">
        <v>1757</v>
      </c>
      <c r="B201" t="s">
        <v>373</v>
      </c>
      <c r="C201" t="s">
        <v>40</v>
      </c>
      <c r="D201">
        <v>1</v>
      </c>
      <c r="E201" t="s">
        <v>35</v>
      </c>
      <c r="F201" t="s">
        <v>137</v>
      </c>
      <c r="G201" t="s">
        <v>35</v>
      </c>
      <c r="H201">
        <v>2155.4100000000003</v>
      </c>
      <c r="I201">
        <v>0.2</v>
      </c>
      <c r="J201">
        <v>2586.5</v>
      </c>
      <c r="K201">
        <v>2586.5</v>
      </c>
      <c r="L201">
        <f>VLOOKUP(B201,'orçamento ordem alfabetica'!$C$1:$M$282,11)</f>
        <v>85</v>
      </c>
    </row>
    <row r="202" spans="1:12" x14ac:dyDescent="0.25">
      <c r="A202" t="s">
        <v>1758</v>
      </c>
      <c r="B202" t="s">
        <v>374</v>
      </c>
      <c r="C202" t="s">
        <v>57</v>
      </c>
      <c r="D202">
        <v>20</v>
      </c>
      <c r="E202" t="s">
        <v>35</v>
      </c>
      <c r="F202" t="s">
        <v>137</v>
      </c>
      <c r="G202" t="s">
        <v>35</v>
      </c>
      <c r="H202">
        <v>12.24</v>
      </c>
      <c r="I202">
        <v>0.2</v>
      </c>
      <c r="J202">
        <v>14.69</v>
      </c>
      <c r="K202">
        <v>293.8</v>
      </c>
      <c r="L202">
        <f>VLOOKUP(B202,'orçamento ordem alfabetica'!$C$1:$M$282,11)</f>
        <v>62</v>
      </c>
    </row>
    <row r="203" spans="1:12" x14ac:dyDescent="0.25">
      <c r="A203" t="s">
        <v>1759</v>
      </c>
      <c r="B203" t="s">
        <v>1627</v>
      </c>
      <c r="C203" t="s">
        <v>57</v>
      </c>
      <c r="D203">
        <v>294</v>
      </c>
      <c r="E203" t="s">
        <v>35</v>
      </c>
      <c r="F203" t="s">
        <v>137</v>
      </c>
      <c r="G203" t="s">
        <v>35</v>
      </c>
      <c r="H203">
        <v>17.57</v>
      </c>
      <c r="I203">
        <v>0.2</v>
      </c>
      <c r="J203">
        <v>21.09</v>
      </c>
      <c r="K203">
        <v>6200.46</v>
      </c>
      <c r="L203">
        <f>VLOOKUP(B203,'orçamento ordem alfabetica'!$C$1:$M$282,11)</f>
        <v>49</v>
      </c>
    </row>
    <row r="204" spans="1:12" x14ac:dyDescent="0.25">
      <c r="A204" t="s">
        <v>1760</v>
      </c>
      <c r="B204" t="s">
        <v>375</v>
      </c>
      <c r="C204" t="s">
        <v>57</v>
      </c>
      <c r="D204">
        <v>321</v>
      </c>
      <c r="E204" t="s">
        <v>35</v>
      </c>
      <c r="F204" t="s">
        <v>137</v>
      </c>
      <c r="G204" t="s">
        <v>35</v>
      </c>
      <c r="H204">
        <v>10.47</v>
      </c>
      <c r="I204">
        <v>0.2</v>
      </c>
      <c r="J204">
        <v>12.57</v>
      </c>
      <c r="K204">
        <v>4034.97</v>
      </c>
      <c r="L204">
        <f>VLOOKUP(B204,'orçamento ordem alfabetica'!$C$1:$M$282,11)</f>
        <v>47</v>
      </c>
    </row>
    <row r="205" spans="1:12" x14ac:dyDescent="0.25">
      <c r="A205" t="s">
        <v>1761</v>
      </c>
      <c r="B205" t="s">
        <v>1628</v>
      </c>
      <c r="C205" t="s">
        <v>57</v>
      </c>
      <c r="D205">
        <v>190</v>
      </c>
      <c r="E205" t="s">
        <v>35</v>
      </c>
      <c r="F205" t="s">
        <v>137</v>
      </c>
      <c r="G205" t="s">
        <v>35</v>
      </c>
      <c r="H205">
        <v>11.69</v>
      </c>
      <c r="I205">
        <v>0.2</v>
      </c>
      <c r="J205">
        <v>14.03</v>
      </c>
      <c r="K205">
        <v>2665.7</v>
      </c>
      <c r="L205">
        <f>VLOOKUP(B205,'orçamento ordem alfabetica'!$C$1:$M$282,11)</f>
        <v>48</v>
      </c>
    </row>
    <row r="206" spans="1:12" x14ac:dyDescent="0.25">
      <c r="A206" t="s">
        <v>1763</v>
      </c>
      <c r="B206" t="s">
        <v>377</v>
      </c>
      <c r="C206" t="s">
        <v>40</v>
      </c>
      <c r="D206">
        <v>1</v>
      </c>
      <c r="E206" t="s">
        <v>35</v>
      </c>
      <c r="F206" t="s">
        <v>137</v>
      </c>
      <c r="G206" t="s">
        <v>35</v>
      </c>
      <c r="H206">
        <v>511.7</v>
      </c>
      <c r="I206">
        <v>0.2</v>
      </c>
      <c r="J206">
        <v>614.04</v>
      </c>
      <c r="K206">
        <v>614.04</v>
      </c>
      <c r="L206">
        <f>VLOOKUP(B206,'orçamento ordem alfabetica'!$C$1:$M$282,11)</f>
        <v>119</v>
      </c>
    </row>
    <row r="207" spans="1:12" x14ac:dyDescent="0.25">
      <c r="A207" t="s">
        <v>1764</v>
      </c>
      <c r="B207" t="s">
        <v>386</v>
      </c>
      <c r="C207" t="s">
        <v>40</v>
      </c>
      <c r="D207">
        <v>1</v>
      </c>
      <c r="E207" t="s">
        <v>35</v>
      </c>
      <c r="F207" t="s">
        <v>137</v>
      </c>
      <c r="G207" t="s">
        <v>35</v>
      </c>
      <c r="H207">
        <v>385.63</v>
      </c>
      <c r="I207">
        <v>0.2</v>
      </c>
      <c r="J207">
        <v>462.76</v>
      </c>
      <c r="K207">
        <v>462.76</v>
      </c>
      <c r="L207">
        <f>VLOOKUP(B207,'orçamento ordem alfabetica'!$C$1:$M$282,11)</f>
        <v>120</v>
      </c>
    </row>
    <row r="208" spans="1:12" x14ac:dyDescent="0.25">
      <c r="A208" t="s">
        <v>1765</v>
      </c>
      <c r="B208" t="s">
        <v>378</v>
      </c>
      <c r="C208" t="s">
        <v>40</v>
      </c>
      <c r="D208">
        <v>4</v>
      </c>
      <c r="E208" t="s">
        <v>35</v>
      </c>
      <c r="F208" t="s">
        <v>137</v>
      </c>
      <c r="G208" t="s">
        <v>35</v>
      </c>
      <c r="H208">
        <v>415.2</v>
      </c>
      <c r="I208">
        <v>0.2</v>
      </c>
      <c r="J208">
        <v>498.24</v>
      </c>
      <c r="K208">
        <v>1992.96</v>
      </c>
      <c r="L208">
        <f>VLOOKUP(B208,'orçamento ordem alfabetica'!$C$1:$M$282,11)</f>
        <v>123</v>
      </c>
    </row>
    <row r="209" spans="1:12" x14ac:dyDescent="0.25">
      <c r="A209" t="s">
        <v>1766</v>
      </c>
      <c r="B209" t="s">
        <v>379</v>
      </c>
      <c r="C209" t="s">
        <v>40</v>
      </c>
      <c r="D209">
        <v>4</v>
      </c>
      <c r="E209" t="s">
        <v>35</v>
      </c>
      <c r="F209" t="s">
        <v>137</v>
      </c>
      <c r="G209" t="s">
        <v>35</v>
      </c>
      <c r="H209">
        <v>316.02999999999997</v>
      </c>
      <c r="I209">
        <v>0.2</v>
      </c>
      <c r="J209">
        <v>379.24</v>
      </c>
      <c r="K209">
        <v>1516.96</v>
      </c>
      <c r="L209">
        <f>VLOOKUP(B209,'orçamento ordem alfabetica'!$C$1:$M$282,11)</f>
        <v>124</v>
      </c>
    </row>
    <row r="210" spans="1:12" x14ac:dyDescent="0.25">
      <c r="A210" t="s">
        <v>1767</v>
      </c>
      <c r="B210" t="s">
        <v>381</v>
      </c>
      <c r="C210" t="s">
        <v>40</v>
      </c>
      <c r="D210">
        <v>4</v>
      </c>
      <c r="E210" t="s">
        <v>35</v>
      </c>
      <c r="F210" t="s">
        <v>137</v>
      </c>
      <c r="G210" t="s">
        <v>35</v>
      </c>
      <c r="H210">
        <v>337.38</v>
      </c>
      <c r="I210">
        <v>0.2</v>
      </c>
      <c r="J210">
        <v>404.86</v>
      </c>
      <c r="K210">
        <v>1619.44</v>
      </c>
      <c r="L210">
        <f>VLOOKUP(B210,'orçamento ordem alfabetica'!$C$1:$M$282,11)</f>
        <v>114</v>
      </c>
    </row>
    <row r="211" spans="1:12" x14ac:dyDescent="0.25">
      <c r="A211" t="s">
        <v>1768</v>
      </c>
      <c r="B211" t="s">
        <v>382</v>
      </c>
      <c r="C211" t="s">
        <v>40</v>
      </c>
      <c r="D211">
        <v>4</v>
      </c>
      <c r="E211" t="s">
        <v>35</v>
      </c>
      <c r="F211" t="s">
        <v>137</v>
      </c>
      <c r="G211" t="s">
        <v>35</v>
      </c>
      <c r="H211">
        <v>489.68</v>
      </c>
      <c r="I211">
        <v>0.2</v>
      </c>
      <c r="J211">
        <v>587.62</v>
      </c>
      <c r="K211">
        <v>2350.48</v>
      </c>
      <c r="L211">
        <f>VLOOKUP(B211,'orçamento ordem alfabetica'!$C$1:$M$282,11)</f>
        <v>118</v>
      </c>
    </row>
    <row r="212" spans="1:12" x14ac:dyDescent="0.25">
      <c r="A212" t="s">
        <v>1769</v>
      </c>
      <c r="B212" t="s">
        <v>384</v>
      </c>
      <c r="C212" t="s">
        <v>57</v>
      </c>
      <c r="D212">
        <v>200</v>
      </c>
      <c r="E212" t="s">
        <v>35</v>
      </c>
      <c r="F212" t="s">
        <v>137</v>
      </c>
      <c r="G212" t="s">
        <v>35</v>
      </c>
      <c r="H212">
        <v>3.8299999999999996</v>
      </c>
      <c r="I212">
        <v>0.2</v>
      </c>
      <c r="J212">
        <v>4.5999999999999996</v>
      </c>
      <c r="K212">
        <v>920</v>
      </c>
      <c r="L212">
        <f>VLOOKUP(B212,'orçamento ordem alfabetica'!$C$1:$M$282,11)</f>
        <v>116</v>
      </c>
    </row>
    <row r="213" spans="1:12" x14ac:dyDescent="0.25">
      <c r="K213">
        <v>0</v>
      </c>
    </row>
    <row r="214" spans="1:12" x14ac:dyDescent="0.25">
      <c r="A214" t="s">
        <v>167</v>
      </c>
      <c r="B214" t="s">
        <v>1770</v>
      </c>
      <c r="K214">
        <v>237022.84000000003</v>
      </c>
      <c r="L214">
        <f>VLOOKUP(B214,'orçamento ordem alfabetica'!$C$1:$M$282,11)</f>
        <v>30</v>
      </c>
    </row>
    <row r="215" spans="1:12" x14ac:dyDescent="0.25">
      <c r="A215" t="s">
        <v>1771</v>
      </c>
      <c r="B215" t="s">
        <v>366</v>
      </c>
      <c r="C215" t="s">
        <v>40</v>
      </c>
      <c r="D215">
        <v>5</v>
      </c>
      <c r="E215" t="s">
        <v>35</v>
      </c>
      <c r="F215" t="s">
        <v>137</v>
      </c>
      <c r="G215" t="s">
        <v>35</v>
      </c>
      <c r="H215">
        <v>4147.79</v>
      </c>
      <c r="I215">
        <v>0.2</v>
      </c>
      <c r="J215">
        <v>4977.3500000000004</v>
      </c>
      <c r="K215">
        <v>24886.75</v>
      </c>
      <c r="L215">
        <f>VLOOKUP(B215,'orçamento ordem alfabetica'!$C$1:$M$282,11)</f>
        <v>67</v>
      </c>
    </row>
    <row r="216" spans="1:12" x14ac:dyDescent="0.25">
      <c r="A216" t="s">
        <v>1772</v>
      </c>
      <c r="B216" t="s">
        <v>368</v>
      </c>
      <c r="C216" t="s">
        <v>40</v>
      </c>
      <c r="D216">
        <v>3</v>
      </c>
      <c r="E216" t="s">
        <v>35</v>
      </c>
      <c r="F216" t="s">
        <v>137</v>
      </c>
      <c r="G216" t="s">
        <v>35</v>
      </c>
      <c r="H216">
        <v>1923.1</v>
      </c>
      <c r="I216">
        <v>0.2</v>
      </c>
      <c r="J216">
        <v>2307.7199999999998</v>
      </c>
      <c r="K216">
        <v>6923.16</v>
      </c>
      <c r="L216">
        <f>VLOOKUP(B216,'orçamento ordem alfabetica'!$C$1:$M$282,11)</f>
        <v>60</v>
      </c>
    </row>
    <row r="217" spans="1:12" x14ac:dyDescent="0.25">
      <c r="A217" t="s">
        <v>1773</v>
      </c>
      <c r="B217" t="s">
        <v>369</v>
      </c>
      <c r="C217" t="s">
        <v>40</v>
      </c>
      <c r="D217">
        <v>2</v>
      </c>
      <c r="E217" t="s">
        <v>35</v>
      </c>
      <c r="F217" t="s">
        <v>137</v>
      </c>
      <c r="G217" t="s">
        <v>35</v>
      </c>
      <c r="H217">
        <v>2134.0800000000004</v>
      </c>
      <c r="I217">
        <v>0.2</v>
      </c>
      <c r="J217">
        <v>2560.9</v>
      </c>
      <c r="K217">
        <v>5121.8</v>
      </c>
      <c r="L217">
        <f>VLOOKUP(B217,'orçamento ordem alfabetica'!$C$1:$M$282,11)</f>
        <v>61</v>
      </c>
    </row>
    <row r="218" spans="1:12" x14ac:dyDescent="0.25">
      <c r="A218" t="s">
        <v>1774</v>
      </c>
      <c r="B218" t="s">
        <v>370</v>
      </c>
      <c r="C218" t="s">
        <v>40</v>
      </c>
      <c r="D218">
        <v>4</v>
      </c>
      <c r="E218" t="s">
        <v>35</v>
      </c>
      <c r="F218" t="s">
        <v>137</v>
      </c>
      <c r="G218" t="s">
        <v>35</v>
      </c>
      <c r="H218">
        <v>2022.24</v>
      </c>
      <c r="I218">
        <v>0.2</v>
      </c>
      <c r="J218">
        <v>2426.69</v>
      </c>
      <c r="K218">
        <v>9706.76</v>
      </c>
      <c r="L218">
        <f>VLOOKUP(B218,'orçamento ordem alfabetica'!$C$1:$M$282,11)</f>
        <v>66</v>
      </c>
    </row>
    <row r="219" spans="1:12" x14ac:dyDescent="0.25">
      <c r="A219" t="s">
        <v>1775</v>
      </c>
      <c r="B219" t="s">
        <v>1619</v>
      </c>
      <c r="C219" t="s">
        <v>40</v>
      </c>
      <c r="D219">
        <v>5</v>
      </c>
      <c r="E219" t="s">
        <v>35</v>
      </c>
      <c r="F219" t="s">
        <v>137</v>
      </c>
      <c r="G219" t="s">
        <v>35</v>
      </c>
      <c r="H219">
        <v>4597.59</v>
      </c>
      <c r="I219">
        <v>0.2</v>
      </c>
      <c r="J219">
        <v>5517.1100000000006</v>
      </c>
      <c r="K219">
        <v>27585.55</v>
      </c>
      <c r="L219">
        <f>VLOOKUP(B219,'orçamento ordem alfabetica'!$C$1:$M$282,11)</f>
        <v>73</v>
      </c>
    </row>
    <row r="220" spans="1:12" x14ac:dyDescent="0.25">
      <c r="A220" t="s">
        <v>1776</v>
      </c>
      <c r="B220" t="s">
        <v>1621</v>
      </c>
      <c r="C220" t="s">
        <v>40</v>
      </c>
      <c r="D220">
        <v>5</v>
      </c>
      <c r="E220" t="s">
        <v>35</v>
      </c>
      <c r="F220" t="s">
        <v>137</v>
      </c>
      <c r="G220" t="s">
        <v>35</v>
      </c>
      <c r="H220">
        <v>3591.32</v>
      </c>
      <c r="I220">
        <v>0.2</v>
      </c>
      <c r="J220">
        <v>4309.59</v>
      </c>
      <c r="K220">
        <v>21547.95</v>
      </c>
      <c r="L220">
        <f>VLOOKUP(B220,'orçamento ordem alfabetica'!$C$1:$M$282,11)</f>
        <v>74</v>
      </c>
    </row>
    <row r="221" spans="1:12" x14ac:dyDescent="0.25">
      <c r="A221" t="s">
        <v>1777</v>
      </c>
      <c r="B221" t="s">
        <v>1622</v>
      </c>
      <c r="C221" t="s">
        <v>40</v>
      </c>
      <c r="D221">
        <v>8</v>
      </c>
      <c r="E221" t="s">
        <v>35</v>
      </c>
      <c r="F221" t="s">
        <v>137</v>
      </c>
      <c r="G221" t="s">
        <v>35</v>
      </c>
      <c r="H221">
        <v>2762.8500000000004</v>
      </c>
      <c r="I221">
        <v>0.2</v>
      </c>
      <c r="J221">
        <v>3315.42</v>
      </c>
      <c r="K221">
        <v>26523.360000000001</v>
      </c>
      <c r="L221">
        <f>VLOOKUP(B221,'orçamento ordem alfabetica'!$C$1:$M$282,11)</f>
        <v>72</v>
      </c>
    </row>
    <row r="222" spans="1:12" x14ac:dyDescent="0.25">
      <c r="A222" t="s">
        <v>1778</v>
      </c>
      <c r="B222" t="s">
        <v>1623</v>
      </c>
      <c r="C222" t="s">
        <v>40</v>
      </c>
      <c r="D222">
        <v>8</v>
      </c>
      <c r="E222" t="s">
        <v>35</v>
      </c>
      <c r="F222" t="s">
        <v>137</v>
      </c>
      <c r="G222" t="s">
        <v>35</v>
      </c>
      <c r="H222">
        <v>4024.3900000000003</v>
      </c>
      <c r="I222">
        <v>0.2</v>
      </c>
      <c r="J222">
        <v>4829.2700000000004</v>
      </c>
      <c r="K222">
        <v>38634.160000000003</v>
      </c>
      <c r="L222">
        <f>VLOOKUP(B222,'orçamento ordem alfabetica'!$C$1:$M$282,11)</f>
        <v>57</v>
      </c>
    </row>
    <row r="223" spans="1:12" x14ac:dyDescent="0.25">
      <c r="A223" t="s">
        <v>1779</v>
      </c>
      <c r="B223" t="s">
        <v>1624</v>
      </c>
      <c r="C223" t="s">
        <v>40</v>
      </c>
      <c r="D223">
        <v>1</v>
      </c>
      <c r="E223" t="s">
        <v>35</v>
      </c>
      <c r="F223" t="s">
        <v>137</v>
      </c>
      <c r="G223" t="s">
        <v>35</v>
      </c>
      <c r="H223">
        <v>35246.240000000005</v>
      </c>
      <c r="I223">
        <v>0.2</v>
      </c>
      <c r="J223">
        <v>42295.490000000005</v>
      </c>
      <c r="K223">
        <v>42295.49</v>
      </c>
      <c r="L223">
        <v>68</v>
      </c>
    </row>
    <row r="224" spans="1:12" x14ac:dyDescent="0.25">
      <c r="A224" t="s">
        <v>1780</v>
      </c>
      <c r="B224" t="s">
        <v>372</v>
      </c>
      <c r="C224" t="s">
        <v>40</v>
      </c>
      <c r="D224">
        <v>1</v>
      </c>
      <c r="E224" t="s">
        <v>35</v>
      </c>
      <c r="F224" t="s">
        <v>137</v>
      </c>
      <c r="G224" t="s">
        <v>35</v>
      </c>
      <c r="H224">
        <v>1106.4100000000001</v>
      </c>
      <c r="I224">
        <v>0.2</v>
      </c>
      <c r="J224">
        <v>1327.7</v>
      </c>
      <c r="K224">
        <v>1327.7</v>
      </c>
      <c r="L224">
        <f>VLOOKUP(B224,'orçamento ordem alfabetica'!$C$1:$M$282,11)</f>
        <v>70</v>
      </c>
    </row>
    <row r="225" spans="1:12" x14ac:dyDescent="0.25">
      <c r="A225" t="s">
        <v>1781</v>
      </c>
      <c r="B225" t="s">
        <v>1625</v>
      </c>
      <c r="C225" t="s">
        <v>40</v>
      </c>
      <c r="D225">
        <v>9</v>
      </c>
      <c r="E225" t="s">
        <v>35</v>
      </c>
      <c r="F225" t="s">
        <v>137</v>
      </c>
      <c r="G225" t="s">
        <v>35</v>
      </c>
      <c r="H225">
        <v>298.13</v>
      </c>
      <c r="I225">
        <v>0.2</v>
      </c>
      <c r="J225">
        <v>357.76</v>
      </c>
      <c r="K225">
        <v>3219.84</v>
      </c>
      <c r="L225">
        <f>VLOOKUP(B225,'orçamento ordem alfabetica'!$C$1:$M$282,11)</f>
        <v>64</v>
      </c>
    </row>
    <row r="226" spans="1:12" x14ac:dyDescent="0.25">
      <c r="A226" t="s">
        <v>1782</v>
      </c>
      <c r="B226" t="s">
        <v>373</v>
      </c>
      <c r="C226" t="s">
        <v>40</v>
      </c>
      <c r="D226">
        <v>1</v>
      </c>
      <c r="E226" t="s">
        <v>35</v>
      </c>
      <c r="F226" t="s">
        <v>137</v>
      </c>
      <c r="G226" t="s">
        <v>35</v>
      </c>
      <c r="H226">
        <v>2155.4100000000003</v>
      </c>
      <c r="I226">
        <v>0.2</v>
      </c>
      <c r="J226">
        <v>2586.5</v>
      </c>
      <c r="K226">
        <v>2586.5</v>
      </c>
      <c r="L226">
        <f>VLOOKUP(B226,'orçamento ordem alfabetica'!$C$1:$M$282,11)</f>
        <v>85</v>
      </c>
    </row>
    <row r="227" spans="1:12" x14ac:dyDescent="0.25">
      <c r="A227" t="s">
        <v>1783</v>
      </c>
      <c r="B227" t="s">
        <v>374</v>
      </c>
      <c r="C227" t="s">
        <v>57</v>
      </c>
      <c r="D227">
        <v>20</v>
      </c>
      <c r="E227" t="s">
        <v>35</v>
      </c>
      <c r="F227" t="s">
        <v>137</v>
      </c>
      <c r="G227" t="s">
        <v>35</v>
      </c>
      <c r="H227">
        <v>12.24</v>
      </c>
      <c r="I227">
        <v>0.2</v>
      </c>
      <c r="J227">
        <v>14.69</v>
      </c>
      <c r="K227">
        <v>293.8</v>
      </c>
      <c r="L227">
        <f>VLOOKUP(B227,'orçamento ordem alfabetica'!$C$1:$M$282,11)</f>
        <v>62</v>
      </c>
    </row>
    <row r="228" spans="1:12" x14ac:dyDescent="0.25">
      <c r="A228" t="s">
        <v>1784</v>
      </c>
      <c r="B228" t="s">
        <v>1627</v>
      </c>
      <c r="C228" t="s">
        <v>57</v>
      </c>
      <c r="D228">
        <v>319</v>
      </c>
      <c r="E228" t="s">
        <v>35</v>
      </c>
      <c r="F228" t="s">
        <v>137</v>
      </c>
      <c r="G228" t="s">
        <v>35</v>
      </c>
      <c r="H228">
        <v>17.57</v>
      </c>
      <c r="I228">
        <v>0.2</v>
      </c>
      <c r="J228">
        <v>21.09</v>
      </c>
      <c r="K228">
        <v>6727.71</v>
      </c>
      <c r="L228">
        <f>VLOOKUP(B228,'orçamento ordem alfabetica'!$C$1:$M$282,11)</f>
        <v>49</v>
      </c>
    </row>
    <row r="229" spans="1:12" x14ac:dyDescent="0.25">
      <c r="A229" t="s">
        <v>1785</v>
      </c>
      <c r="B229" t="s">
        <v>375</v>
      </c>
      <c r="C229" t="s">
        <v>57</v>
      </c>
      <c r="D229">
        <v>347</v>
      </c>
      <c r="E229" t="s">
        <v>35</v>
      </c>
      <c r="F229" t="s">
        <v>137</v>
      </c>
      <c r="G229" t="s">
        <v>35</v>
      </c>
      <c r="H229">
        <v>10.47</v>
      </c>
      <c r="I229">
        <v>0.2</v>
      </c>
      <c r="J229">
        <v>12.57</v>
      </c>
      <c r="K229">
        <v>4361.79</v>
      </c>
      <c r="L229">
        <f>VLOOKUP(B229,'orçamento ordem alfabetica'!$C$1:$M$282,11)</f>
        <v>47</v>
      </c>
    </row>
    <row r="230" spans="1:12" x14ac:dyDescent="0.25">
      <c r="A230" t="s">
        <v>1786</v>
      </c>
      <c r="B230" t="s">
        <v>1628</v>
      </c>
      <c r="C230" t="s">
        <v>57</v>
      </c>
      <c r="D230">
        <v>264</v>
      </c>
      <c r="E230" t="s">
        <v>35</v>
      </c>
      <c r="F230" t="s">
        <v>137</v>
      </c>
      <c r="G230" t="s">
        <v>35</v>
      </c>
      <c r="H230">
        <v>11.69</v>
      </c>
      <c r="I230">
        <v>0.2</v>
      </c>
      <c r="J230">
        <v>14.03</v>
      </c>
      <c r="K230">
        <v>3703.92</v>
      </c>
      <c r="L230">
        <f>VLOOKUP(B230,'orçamento ordem alfabetica'!$C$1:$M$282,11)</f>
        <v>48</v>
      </c>
    </row>
    <row r="231" spans="1:12" x14ac:dyDescent="0.25">
      <c r="A231" t="s">
        <v>1788</v>
      </c>
      <c r="B231" t="s">
        <v>377</v>
      </c>
      <c r="C231" t="s">
        <v>40</v>
      </c>
      <c r="D231">
        <v>1</v>
      </c>
      <c r="E231" t="s">
        <v>35</v>
      </c>
      <c r="F231" t="s">
        <v>137</v>
      </c>
      <c r="G231" t="s">
        <v>35</v>
      </c>
      <c r="H231">
        <v>511.7</v>
      </c>
      <c r="I231">
        <v>0.2</v>
      </c>
      <c r="J231">
        <v>614.04</v>
      </c>
      <c r="K231">
        <v>614.04</v>
      </c>
      <c r="L231">
        <f>VLOOKUP(B231,'orçamento ordem alfabetica'!$C$1:$M$282,11)</f>
        <v>119</v>
      </c>
    </row>
    <row r="232" spans="1:12" x14ac:dyDescent="0.25">
      <c r="A232" t="s">
        <v>1789</v>
      </c>
      <c r="B232" t="s">
        <v>386</v>
      </c>
      <c r="C232" t="s">
        <v>40</v>
      </c>
      <c r="D232">
        <v>1</v>
      </c>
      <c r="E232" t="s">
        <v>35</v>
      </c>
      <c r="F232" t="s">
        <v>137</v>
      </c>
      <c r="G232" t="s">
        <v>35</v>
      </c>
      <c r="H232">
        <v>385.63</v>
      </c>
      <c r="I232">
        <v>0.2</v>
      </c>
      <c r="J232">
        <v>462.76</v>
      </c>
      <c r="K232">
        <v>462.76</v>
      </c>
      <c r="L232">
        <f>VLOOKUP(B232,'orçamento ordem alfabetica'!$C$1:$M$282,11)</f>
        <v>120</v>
      </c>
    </row>
    <row r="233" spans="1:12" x14ac:dyDescent="0.25">
      <c r="A233" t="s">
        <v>1790</v>
      </c>
      <c r="B233" t="s">
        <v>378</v>
      </c>
      <c r="C233" t="s">
        <v>40</v>
      </c>
      <c r="D233">
        <v>5</v>
      </c>
      <c r="E233" t="s">
        <v>35</v>
      </c>
      <c r="F233" t="s">
        <v>137</v>
      </c>
      <c r="G233" t="s">
        <v>35</v>
      </c>
      <c r="H233">
        <v>415.2</v>
      </c>
      <c r="I233">
        <v>0.2</v>
      </c>
      <c r="J233">
        <v>498.24</v>
      </c>
      <c r="K233">
        <v>2491.1999999999998</v>
      </c>
      <c r="L233">
        <f>VLOOKUP(B233,'orçamento ordem alfabetica'!$C$1:$M$282,11)</f>
        <v>123</v>
      </c>
    </row>
    <row r="234" spans="1:12" x14ac:dyDescent="0.25">
      <c r="A234" t="s">
        <v>1791</v>
      </c>
      <c r="B234" t="s">
        <v>379</v>
      </c>
      <c r="C234" t="s">
        <v>40</v>
      </c>
      <c r="D234">
        <v>5</v>
      </c>
      <c r="E234" t="s">
        <v>35</v>
      </c>
      <c r="F234" t="s">
        <v>137</v>
      </c>
      <c r="G234" t="s">
        <v>35</v>
      </c>
      <c r="H234">
        <v>316.02999999999997</v>
      </c>
      <c r="I234">
        <v>0.2</v>
      </c>
      <c r="J234">
        <v>379.24</v>
      </c>
      <c r="K234">
        <v>1896.2</v>
      </c>
      <c r="L234">
        <f>VLOOKUP(B234,'orçamento ordem alfabetica'!$C$1:$M$282,11)</f>
        <v>124</v>
      </c>
    </row>
    <row r="235" spans="1:12" x14ac:dyDescent="0.25">
      <c r="A235" t="s">
        <v>1792</v>
      </c>
      <c r="B235" t="s">
        <v>381</v>
      </c>
      <c r="C235" t="s">
        <v>40</v>
      </c>
      <c r="D235">
        <v>5</v>
      </c>
      <c r="E235" t="s">
        <v>35</v>
      </c>
      <c r="F235" t="s">
        <v>137</v>
      </c>
      <c r="G235" t="s">
        <v>35</v>
      </c>
      <c r="H235">
        <v>337.38</v>
      </c>
      <c r="I235">
        <v>0.2</v>
      </c>
      <c r="J235">
        <v>404.86</v>
      </c>
      <c r="K235">
        <v>2024.3</v>
      </c>
      <c r="L235">
        <f>VLOOKUP(B235,'orçamento ordem alfabetica'!$C$1:$M$282,11)</f>
        <v>114</v>
      </c>
    </row>
    <row r="236" spans="1:12" x14ac:dyDescent="0.25">
      <c r="A236" t="s">
        <v>1793</v>
      </c>
      <c r="B236" t="s">
        <v>382</v>
      </c>
      <c r="C236" t="s">
        <v>40</v>
      </c>
      <c r="D236">
        <v>5</v>
      </c>
      <c r="E236" t="s">
        <v>35</v>
      </c>
      <c r="F236" t="s">
        <v>137</v>
      </c>
      <c r="G236" t="s">
        <v>35</v>
      </c>
      <c r="H236">
        <v>489.68</v>
      </c>
      <c r="I236">
        <v>0.2</v>
      </c>
      <c r="J236">
        <v>587.62</v>
      </c>
      <c r="K236">
        <v>2938.1</v>
      </c>
      <c r="L236">
        <f>VLOOKUP(B236,'orçamento ordem alfabetica'!$C$1:$M$282,11)</f>
        <v>118</v>
      </c>
    </row>
    <row r="237" spans="1:12" x14ac:dyDescent="0.25">
      <c r="A237" t="s">
        <v>1794</v>
      </c>
      <c r="B237" t="s">
        <v>384</v>
      </c>
      <c r="C237" t="s">
        <v>57</v>
      </c>
      <c r="D237">
        <v>250</v>
      </c>
      <c r="E237" t="s">
        <v>35</v>
      </c>
      <c r="F237" t="s">
        <v>137</v>
      </c>
      <c r="G237" t="s">
        <v>35</v>
      </c>
      <c r="H237">
        <v>3.8299999999999996</v>
      </c>
      <c r="I237">
        <v>0.2</v>
      </c>
      <c r="J237">
        <v>4.5999999999999996</v>
      </c>
      <c r="K237">
        <v>1150</v>
      </c>
      <c r="L237">
        <f>VLOOKUP(B237,'orçamento ordem alfabetica'!$C$1:$M$282,11)</f>
        <v>116</v>
      </c>
    </row>
    <row r="239" spans="1:12" x14ac:dyDescent="0.25">
      <c r="A239" t="s">
        <v>173</v>
      </c>
      <c r="B239" t="s">
        <v>52</v>
      </c>
      <c r="J239">
        <v>0</v>
      </c>
      <c r="K239">
        <v>1457895.2200000002</v>
      </c>
      <c r="L239">
        <f>VLOOKUP(B239,'orçamento ordem alfabetica'!$C$1:$M$282,11)</f>
        <v>80</v>
      </c>
    </row>
    <row r="240" spans="1:12" x14ac:dyDescent="0.25">
      <c r="A240" t="s">
        <v>34</v>
      </c>
      <c r="B240" t="s">
        <v>99</v>
      </c>
      <c r="J240">
        <v>0</v>
      </c>
      <c r="K240">
        <v>1450087.1700000002</v>
      </c>
      <c r="L240">
        <f>VLOOKUP(B240,'orçamento ordem alfabetica'!$C$1:$M$282,11)</f>
        <v>81</v>
      </c>
    </row>
    <row r="241" spans="1:12" x14ac:dyDescent="0.25">
      <c r="A241" t="s">
        <v>168</v>
      </c>
      <c r="B241" t="s">
        <v>100</v>
      </c>
      <c r="C241" t="s">
        <v>40</v>
      </c>
      <c r="D241">
        <v>483</v>
      </c>
      <c r="E241" t="s">
        <v>101</v>
      </c>
      <c r="F241" t="s">
        <v>116</v>
      </c>
      <c r="G241" t="s">
        <v>35</v>
      </c>
      <c r="H241">
        <v>1985.8700000000001</v>
      </c>
      <c r="I241">
        <v>0.3</v>
      </c>
      <c r="J241">
        <v>2581.6400000000003</v>
      </c>
      <c r="K241">
        <v>1246932.1200000001</v>
      </c>
      <c r="L241">
        <f>VLOOKUP(B241,'orçamento ordem alfabetica'!$C$1:$M$282,11)</f>
        <v>86</v>
      </c>
    </row>
    <row r="242" spans="1:12" x14ac:dyDescent="0.25">
      <c r="A242" t="s">
        <v>169</v>
      </c>
      <c r="B242" t="s">
        <v>142</v>
      </c>
      <c r="C242" t="s">
        <v>57</v>
      </c>
      <c r="D242">
        <v>17115</v>
      </c>
      <c r="E242" t="s">
        <v>101</v>
      </c>
      <c r="F242" t="s">
        <v>116</v>
      </c>
      <c r="G242" t="s">
        <v>35</v>
      </c>
      <c r="H242">
        <v>9.129999999999999</v>
      </c>
      <c r="I242">
        <v>0.3</v>
      </c>
      <c r="J242">
        <v>11.87</v>
      </c>
      <c r="K242">
        <v>203155.05</v>
      </c>
      <c r="L242">
        <f>VLOOKUP(B242,'orçamento ordem alfabetica'!$C$1:$M$282,11)</f>
        <v>88</v>
      </c>
    </row>
    <row r="243" spans="1:12" x14ac:dyDescent="0.25">
      <c r="A243" t="s">
        <v>49</v>
      </c>
      <c r="B243" t="s">
        <v>110</v>
      </c>
      <c r="J243">
        <v>0</v>
      </c>
      <c r="K243">
        <v>7808.05</v>
      </c>
      <c r="L243">
        <f>VLOOKUP(B243,'orçamento ordem alfabetica'!$C$1:$M$282,11)</f>
        <v>112</v>
      </c>
    </row>
    <row r="244" spans="1:12" x14ac:dyDescent="0.25">
      <c r="A244" t="s">
        <v>170</v>
      </c>
      <c r="B244" t="s">
        <v>172</v>
      </c>
      <c r="C244" t="s">
        <v>40</v>
      </c>
      <c r="D244">
        <v>19</v>
      </c>
      <c r="E244" t="s">
        <v>101</v>
      </c>
      <c r="F244" t="s">
        <v>116</v>
      </c>
      <c r="G244" t="s">
        <v>35</v>
      </c>
      <c r="H244">
        <v>316.11500000000001</v>
      </c>
      <c r="I244">
        <v>0.3</v>
      </c>
      <c r="J244">
        <v>410.95</v>
      </c>
      <c r="K244">
        <v>7808.05</v>
      </c>
      <c r="L244">
        <f>VLOOKUP(B244,'orçamento ordem alfabetica'!$C$1:$M$282,11)</f>
        <v>125</v>
      </c>
    </row>
    <row r="245" spans="1:12" x14ac:dyDescent="0.25">
      <c r="J245">
        <v>0</v>
      </c>
    </row>
    <row r="246" spans="1:12" x14ac:dyDescent="0.25">
      <c r="A246" t="s">
        <v>174</v>
      </c>
      <c r="B246" t="s">
        <v>138</v>
      </c>
      <c r="J246">
        <v>0</v>
      </c>
      <c r="K246">
        <v>42665.599999999999</v>
      </c>
      <c r="L246">
        <f>VLOOKUP(B246,'orçamento ordem alfabetica'!$C$1:$M$282,11)</f>
        <v>131</v>
      </c>
    </row>
    <row r="247" spans="1:12" x14ac:dyDescent="0.25">
      <c r="A247" t="s">
        <v>175</v>
      </c>
      <c r="B247" t="s">
        <v>66</v>
      </c>
      <c r="C247" t="s">
        <v>55</v>
      </c>
      <c r="D247">
        <v>30</v>
      </c>
      <c r="E247" t="s">
        <v>147</v>
      </c>
      <c r="F247" t="s">
        <v>115</v>
      </c>
      <c r="G247">
        <v>820000</v>
      </c>
      <c r="H247">
        <v>331.93</v>
      </c>
      <c r="I247">
        <v>0.3</v>
      </c>
      <c r="J247">
        <v>431.51</v>
      </c>
      <c r="K247">
        <v>12945.3</v>
      </c>
      <c r="L247">
        <f>VLOOKUP(B247,'orçamento ordem alfabetica'!$C$1:$M$282,11)</f>
        <v>45</v>
      </c>
    </row>
    <row r="248" spans="1:12" x14ac:dyDescent="0.25">
      <c r="A248" t="s">
        <v>176</v>
      </c>
      <c r="B248" t="s">
        <v>69</v>
      </c>
      <c r="C248" t="s">
        <v>40</v>
      </c>
      <c r="D248">
        <v>10</v>
      </c>
      <c r="E248" t="s">
        <v>147</v>
      </c>
      <c r="F248" t="s">
        <v>115</v>
      </c>
      <c r="G248">
        <v>821400</v>
      </c>
      <c r="H248">
        <v>541.1</v>
      </c>
      <c r="I248">
        <v>0.3</v>
      </c>
      <c r="J248">
        <v>703.43</v>
      </c>
      <c r="K248">
        <v>7034.3</v>
      </c>
      <c r="L248">
        <f>VLOOKUP(B248,'orçamento ordem alfabetica'!$C$1:$M$282,11)</f>
        <v>139</v>
      </c>
    </row>
    <row r="249" spans="1:12" x14ac:dyDescent="0.25">
      <c r="A249" t="s">
        <v>177</v>
      </c>
      <c r="B249" t="s">
        <v>143</v>
      </c>
      <c r="C249" t="s">
        <v>40</v>
      </c>
      <c r="D249">
        <v>30</v>
      </c>
      <c r="E249" t="s">
        <v>147</v>
      </c>
      <c r="F249" t="s">
        <v>116</v>
      </c>
      <c r="G249" t="s">
        <v>35</v>
      </c>
      <c r="H249">
        <v>242.61</v>
      </c>
      <c r="I249">
        <v>0.3</v>
      </c>
      <c r="J249">
        <v>315.39999999999998</v>
      </c>
      <c r="K249">
        <v>9462</v>
      </c>
      <c r="L249">
        <f>VLOOKUP(B249,'orçamento ordem alfabetica'!$C$1:$M$282,11)</f>
        <v>10</v>
      </c>
    </row>
    <row r="250" spans="1:12" x14ac:dyDescent="0.25">
      <c r="A250" t="s">
        <v>178</v>
      </c>
      <c r="B250" t="s">
        <v>144</v>
      </c>
      <c r="C250" t="s">
        <v>40</v>
      </c>
      <c r="D250">
        <v>60</v>
      </c>
      <c r="E250" t="s">
        <v>147</v>
      </c>
      <c r="F250" t="s">
        <v>116</v>
      </c>
      <c r="G250" t="s">
        <v>35</v>
      </c>
      <c r="H250">
        <v>67.150000000000006</v>
      </c>
      <c r="I250">
        <v>0.3</v>
      </c>
      <c r="J250">
        <v>87.300000000000011</v>
      </c>
      <c r="K250">
        <v>5238</v>
      </c>
      <c r="L250">
        <f>VLOOKUP(B250,'orçamento ordem alfabetica'!$C$1:$M$282,11)</f>
        <v>28</v>
      </c>
    </row>
    <row r="251" spans="1:12" x14ac:dyDescent="0.25">
      <c r="A251" t="s">
        <v>179</v>
      </c>
      <c r="B251" t="s">
        <v>145</v>
      </c>
      <c r="C251" t="s">
        <v>40</v>
      </c>
      <c r="D251">
        <v>60</v>
      </c>
      <c r="E251" t="s">
        <v>147</v>
      </c>
      <c r="F251" t="s">
        <v>116</v>
      </c>
      <c r="G251" t="s">
        <v>35</v>
      </c>
      <c r="H251">
        <v>102.38</v>
      </c>
      <c r="I251">
        <v>0.3</v>
      </c>
      <c r="J251">
        <v>133.1</v>
      </c>
      <c r="K251">
        <v>7986</v>
      </c>
      <c r="L251">
        <f>VLOOKUP(B251,'orçamento ordem alfabetica'!$C$1:$M$282,11)</f>
        <v>135</v>
      </c>
    </row>
    <row r="252" spans="1:12" x14ac:dyDescent="0.25">
      <c r="J252">
        <v>0</v>
      </c>
    </row>
    <row r="253" spans="1:12" x14ac:dyDescent="0.25">
      <c r="A253" t="s">
        <v>53</v>
      </c>
      <c r="B253" t="s">
        <v>197</v>
      </c>
      <c r="J253">
        <v>0</v>
      </c>
      <c r="K253">
        <v>101279.61</v>
      </c>
      <c r="L253">
        <f>VLOOKUP(B253,'orçamento ordem alfabetica'!$C$1:$M$282,11)</f>
        <v>84</v>
      </c>
    </row>
    <row r="254" spans="1:12" x14ac:dyDescent="0.25">
      <c r="A254" t="s">
        <v>54</v>
      </c>
      <c r="B254" t="s">
        <v>1597</v>
      </c>
      <c r="C254" t="s">
        <v>199</v>
      </c>
      <c r="D254">
        <v>6</v>
      </c>
      <c r="F254" t="s">
        <v>217</v>
      </c>
      <c r="G254" t="s">
        <v>1593</v>
      </c>
      <c r="H254">
        <v>363.28</v>
      </c>
      <c r="I254">
        <v>0.3</v>
      </c>
      <c r="J254">
        <v>472.27</v>
      </c>
      <c r="K254">
        <v>2833.62</v>
      </c>
      <c r="L254">
        <f>VLOOKUP(B254,'orçamento ordem alfabetica'!$C$1:$M$282,11)</f>
        <v>5</v>
      </c>
    </row>
    <row r="255" spans="1:12" x14ac:dyDescent="0.25">
      <c r="A255" t="s">
        <v>222</v>
      </c>
      <c r="B255" t="s">
        <v>201</v>
      </c>
      <c r="C255" t="s">
        <v>199</v>
      </c>
      <c r="D255">
        <v>6</v>
      </c>
      <c r="F255" t="s">
        <v>217</v>
      </c>
      <c r="G255" t="s">
        <v>35</v>
      </c>
      <c r="H255">
        <v>363.28</v>
      </c>
      <c r="I255">
        <v>0.3</v>
      </c>
      <c r="J255">
        <v>472.27</v>
      </c>
      <c r="K255">
        <v>2833.62</v>
      </c>
      <c r="L255">
        <f>VLOOKUP(B255,'orçamento ordem alfabetica'!$C$1:$M$282,11)</f>
        <v>147</v>
      </c>
    </row>
    <row r="256" spans="1:12" x14ac:dyDescent="0.25">
      <c r="A256" t="s">
        <v>223</v>
      </c>
      <c r="B256" t="s">
        <v>203</v>
      </c>
      <c r="C256" t="s">
        <v>199</v>
      </c>
      <c r="D256">
        <v>6</v>
      </c>
      <c r="F256" t="s">
        <v>217</v>
      </c>
      <c r="G256" t="s">
        <v>35</v>
      </c>
      <c r="H256">
        <v>363.28</v>
      </c>
      <c r="I256">
        <v>0.3</v>
      </c>
      <c r="J256">
        <v>472.27</v>
      </c>
      <c r="K256">
        <v>2833.62</v>
      </c>
      <c r="L256">
        <f>VLOOKUP(B256,'orçamento ordem alfabetica'!$C$1:$M$282,11)</f>
        <v>108</v>
      </c>
    </row>
    <row r="257" spans="1:12" x14ac:dyDescent="0.25">
      <c r="A257" t="s">
        <v>224</v>
      </c>
      <c r="B257" t="s">
        <v>205</v>
      </c>
      <c r="C257" t="s">
        <v>199</v>
      </c>
      <c r="D257">
        <v>6</v>
      </c>
      <c r="F257" t="s">
        <v>217</v>
      </c>
      <c r="G257" t="s">
        <v>35</v>
      </c>
      <c r="H257">
        <v>363.28</v>
      </c>
      <c r="I257">
        <v>0.3</v>
      </c>
      <c r="J257">
        <v>472.27</v>
      </c>
      <c r="K257">
        <v>2833.62</v>
      </c>
      <c r="L257">
        <f>VLOOKUP(B257,'orçamento ordem alfabetica'!$C$1:$M$282,11)</f>
        <v>87</v>
      </c>
    </row>
    <row r="258" spans="1:12" x14ac:dyDescent="0.25">
      <c r="A258" t="s">
        <v>225</v>
      </c>
      <c r="B258" t="s">
        <v>1804</v>
      </c>
      <c r="C258" t="s">
        <v>55</v>
      </c>
      <c r="D258">
        <v>6</v>
      </c>
      <c r="F258" t="s">
        <v>217</v>
      </c>
      <c r="G258" t="s">
        <v>1805</v>
      </c>
      <c r="H258">
        <v>327.92</v>
      </c>
      <c r="I258">
        <v>0.3</v>
      </c>
      <c r="J258">
        <v>426.3</v>
      </c>
      <c r="K258">
        <v>2557.8000000000002</v>
      </c>
      <c r="L258">
        <f>VLOOKUP(B258,'orçamento ordem alfabetica'!$C$1:$M$282,11)</f>
        <v>105</v>
      </c>
    </row>
    <row r="259" spans="1:12" x14ac:dyDescent="0.25">
      <c r="A259" t="s">
        <v>226</v>
      </c>
      <c r="B259" t="s">
        <v>207</v>
      </c>
      <c r="C259" t="s">
        <v>199</v>
      </c>
      <c r="D259">
        <v>6</v>
      </c>
      <c r="F259" t="s">
        <v>1610</v>
      </c>
      <c r="G259" t="s">
        <v>35</v>
      </c>
      <c r="H259">
        <v>4136.3898898324624</v>
      </c>
      <c r="I259">
        <v>0.3</v>
      </c>
      <c r="J259">
        <v>5377.31</v>
      </c>
      <c r="K259">
        <v>32263.86</v>
      </c>
      <c r="L259">
        <f>VLOOKUP(B259,'orçamento ordem alfabetica'!$C$1:$M$282,11)</f>
        <v>90</v>
      </c>
    </row>
    <row r="260" spans="1:12" x14ac:dyDescent="0.25">
      <c r="A260" t="s">
        <v>227</v>
      </c>
      <c r="B260" t="s">
        <v>210</v>
      </c>
      <c r="C260" t="s">
        <v>199</v>
      </c>
      <c r="D260">
        <v>3</v>
      </c>
      <c r="F260" t="s">
        <v>218</v>
      </c>
      <c r="G260" t="s">
        <v>35</v>
      </c>
      <c r="H260">
        <v>3778.41</v>
      </c>
      <c r="I260">
        <v>0.3</v>
      </c>
      <c r="J260">
        <v>4911.9400000000005</v>
      </c>
      <c r="K260">
        <v>14735.82</v>
      </c>
      <c r="L260">
        <f>VLOOKUP(B260,'orçamento ordem alfabetica'!$C$1:$M$282,11)</f>
        <v>6</v>
      </c>
    </row>
    <row r="261" spans="1:12" x14ac:dyDescent="0.25">
      <c r="A261" t="s">
        <v>228</v>
      </c>
      <c r="B261" t="s">
        <v>212</v>
      </c>
      <c r="C261" t="s">
        <v>199</v>
      </c>
      <c r="D261">
        <v>3</v>
      </c>
      <c r="F261" t="s">
        <v>218</v>
      </c>
      <c r="G261" t="s">
        <v>35</v>
      </c>
      <c r="H261">
        <v>3000.5</v>
      </c>
      <c r="I261">
        <v>0.3</v>
      </c>
      <c r="J261">
        <v>3900.65</v>
      </c>
      <c r="K261">
        <v>11701.95</v>
      </c>
      <c r="L261">
        <f>VLOOKUP(B261,'orçamento ordem alfabetica'!$C$1:$M$282,11)</f>
        <v>3</v>
      </c>
    </row>
    <row r="262" spans="1:12" x14ac:dyDescent="0.25">
      <c r="A262" t="s">
        <v>229</v>
      </c>
      <c r="B262" t="s">
        <v>221</v>
      </c>
      <c r="C262" t="s">
        <v>199</v>
      </c>
      <c r="D262">
        <v>3</v>
      </c>
      <c r="F262" t="s">
        <v>218</v>
      </c>
      <c r="G262" t="s">
        <v>35</v>
      </c>
      <c r="H262">
        <v>2444.86</v>
      </c>
      <c r="I262">
        <v>0.3</v>
      </c>
      <c r="J262">
        <v>3178.32</v>
      </c>
      <c r="K262">
        <v>9534.9599999999991</v>
      </c>
      <c r="L262">
        <f>VLOOKUP(B262,'orçamento ordem alfabetica'!$C$1:$M$282,11)</f>
        <v>4</v>
      </c>
    </row>
    <row r="263" spans="1:12" x14ac:dyDescent="0.25">
      <c r="A263" t="s">
        <v>230</v>
      </c>
      <c r="B263" t="s">
        <v>220</v>
      </c>
      <c r="C263" t="s">
        <v>199</v>
      </c>
      <c r="D263">
        <v>6</v>
      </c>
      <c r="F263" t="s">
        <v>218</v>
      </c>
      <c r="G263" t="s">
        <v>35</v>
      </c>
      <c r="H263">
        <v>1723.44</v>
      </c>
      <c r="I263">
        <v>0.3</v>
      </c>
      <c r="J263">
        <v>2240.48</v>
      </c>
      <c r="K263">
        <v>13442.88</v>
      </c>
      <c r="L263">
        <f>VLOOKUP(B263,'orçamento ordem alfabetica'!$C$1:$M$282,11)</f>
        <v>2</v>
      </c>
    </row>
    <row r="264" spans="1:12" x14ac:dyDescent="0.25">
      <c r="A264" t="s">
        <v>1803</v>
      </c>
      <c r="B264" t="s">
        <v>219</v>
      </c>
      <c r="C264" t="s">
        <v>199</v>
      </c>
      <c r="D264">
        <v>6</v>
      </c>
      <c r="F264" t="s">
        <v>218</v>
      </c>
      <c r="G264" t="s">
        <v>35</v>
      </c>
      <c r="H264">
        <v>731.77</v>
      </c>
      <c r="I264">
        <v>0.3</v>
      </c>
      <c r="J264">
        <v>951.31</v>
      </c>
      <c r="K264">
        <v>5707.86</v>
      </c>
      <c r="L264">
        <f>VLOOKUP(B264,'orçamento ordem alfabetica'!$C$1:$M$282,11)</f>
        <v>1</v>
      </c>
    </row>
    <row r="265" spans="1:12" x14ac:dyDescent="0.25">
      <c r="J265">
        <v>0</v>
      </c>
    </row>
    <row r="266" spans="1:12" x14ac:dyDescent="0.25">
      <c r="A266" t="s">
        <v>196</v>
      </c>
      <c r="B266" t="s">
        <v>216</v>
      </c>
      <c r="J266">
        <v>0</v>
      </c>
      <c r="K266">
        <v>72675.49000000002</v>
      </c>
      <c r="L266">
        <f>VLOOKUP(B266,'orçamento ordem alfabetica'!$C$1:$M$282,11)</f>
        <v>94</v>
      </c>
    </row>
    <row r="267" spans="1:12" x14ac:dyDescent="0.25">
      <c r="A267" t="s">
        <v>198</v>
      </c>
      <c r="B267" t="s">
        <v>246</v>
      </c>
      <c r="C267" t="s">
        <v>40</v>
      </c>
      <c r="D267">
        <v>2</v>
      </c>
      <c r="F267" t="s">
        <v>115</v>
      </c>
      <c r="G267" t="s">
        <v>35</v>
      </c>
      <c r="H267">
        <v>614.70000000000005</v>
      </c>
      <c r="I267">
        <v>0.3</v>
      </c>
      <c r="J267">
        <v>799.11</v>
      </c>
      <c r="K267">
        <v>1598.22</v>
      </c>
      <c r="L267">
        <f>VLOOKUP(B267,'orçamento ordem alfabetica'!$C$1:$M$282,11)</f>
        <v>13</v>
      </c>
    </row>
    <row r="268" spans="1:12" x14ac:dyDescent="0.25">
      <c r="A268" t="s">
        <v>200</v>
      </c>
      <c r="B268" t="s">
        <v>247</v>
      </c>
      <c r="C268" t="s">
        <v>40</v>
      </c>
      <c r="D268">
        <v>10</v>
      </c>
      <c r="F268" t="s">
        <v>115</v>
      </c>
      <c r="G268" t="s">
        <v>35</v>
      </c>
      <c r="H268">
        <v>1742.4</v>
      </c>
      <c r="I268">
        <v>0.3</v>
      </c>
      <c r="J268">
        <v>2265.12</v>
      </c>
      <c r="K268">
        <v>22651.200000000001</v>
      </c>
      <c r="L268">
        <f>VLOOKUP(B268,'orçamento ordem alfabetica'!$C$1:$M$282,11)</f>
        <v>18</v>
      </c>
    </row>
    <row r="269" spans="1:12" x14ac:dyDescent="0.25">
      <c r="A269" t="s">
        <v>202</v>
      </c>
      <c r="B269" t="s">
        <v>248</v>
      </c>
      <c r="C269" t="s">
        <v>40</v>
      </c>
      <c r="D269">
        <v>2</v>
      </c>
      <c r="F269" t="s">
        <v>115</v>
      </c>
      <c r="G269" t="s">
        <v>35</v>
      </c>
      <c r="H269">
        <v>1229.4000000000001</v>
      </c>
      <c r="I269">
        <v>0.3</v>
      </c>
      <c r="J269">
        <v>1598.22</v>
      </c>
      <c r="K269">
        <v>3196.44</v>
      </c>
      <c r="L269">
        <f>VLOOKUP(B269,'orçamento ordem alfabetica'!$C$1:$M$282,11)</f>
        <v>19</v>
      </c>
    </row>
    <row r="270" spans="1:12" x14ac:dyDescent="0.25">
      <c r="A270" t="s">
        <v>204</v>
      </c>
      <c r="B270" t="s">
        <v>249</v>
      </c>
      <c r="C270" t="s">
        <v>40</v>
      </c>
      <c r="D270">
        <v>1</v>
      </c>
      <c r="F270" t="s">
        <v>115</v>
      </c>
      <c r="G270" t="s">
        <v>35</v>
      </c>
      <c r="H270">
        <v>1229.4000000000001</v>
      </c>
      <c r="I270">
        <v>0.3</v>
      </c>
      <c r="J270">
        <v>1598.22</v>
      </c>
      <c r="K270">
        <v>1598.22</v>
      </c>
      <c r="L270">
        <f>VLOOKUP(B270,'orçamento ordem alfabetica'!$C$1:$M$282,11)</f>
        <v>20</v>
      </c>
    </row>
    <row r="271" spans="1:12" x14ac:dyDescent="0.25">
      <c r="A271" t="s">
        <v>206</v>
      </c>
      <c r="B271" t="s">
        <v>250</v>
      </c>
      <c r="C271" t="s">
        <v>40</v>
      </c>
      <c r="D271">
        <v>1</v>
      </c>
      <c r="F271" t="s">
        <v>115</v>
      </c>
      <c r="G271" t="s">
        <v>35</v>
      </c>
      <c r="H271">
        <v>1229.4000000000001</v>
      </c>
      <c r="I271">
        <v>0.3</v>
      </c>
      <c r="J271">
        <v>1598.22</v>
      </c>
      <c r="K271">
        <v>1598.22</v>
      </c>
      <c r="L271">
        <f>VLOOKUP(B271,'orçamento ordem alfabetica'!$C$1:$M$282,11)</f>
        <v>22</v>
      </c>
    </row>
    <row r="272" spans="1:12" x14ac:dyDescent="0.25">
      <c r="A272" t="s">
        <v>208</v>
      </c>
      <c r="B272" t="s">
        <v>251</v>
      </c>
      <c r="C272" t="s">
        <v>40</v>
      </c>
      <c r="D272">
        <v>2</v>
      </c>
      <c r="F272" t="s">
        <v>115</v>
      </c>
      <c r="G272" t="s">
        <v>35</v>
      </c>
      <c r="H272">
        <v>614.70000000000005</v>
      </c>
      <c r="I272">
        <v>0.3</v>
      </c>
      <c r="J272">
        <v>799.11</v>
      </c>
      <c r="K272">
        <v>1598.22</v>
      </c>
      <c r="L272">
        <f>VLOOKUP(B272,'orçamento ordem alfabetica'!$C$1:$M$282,11)</f>
        <v>25</v>
      </c>
    </row>
    <row r="273" spans="1:12" x14ac:dyDescent="0.25">
      <c r="A273" t="s">
        <v>209</v>
      </c>
      <c r="B273" t="s">
        <v>252</v>
      </c>
      <c r="C273" t="s">
        <v>40</v>
      </c>
      <c r="D273">
        <v>2</v>
      </c>
      <c r="F273" t="s">
        <v>115</v>
      </c>
      <c r="G273" t="s">
        <v>35</v>
      </c>
      <c r="H273">
        <v>614.70000000000005</v>
      </c>
      <c r="I273">
        <v>0.3</v>
      </c>
      <c r="J273">
        <v>799.11</v>
      </c>
      <c r="K273">
        <v>1598.22</v>
      </c>
      <c r="L273">
        <f>VLOOKUP(B273,'orçamento ordem alfabetica'!$C$1:$M$282,11)</f>
        <v>26</v>
      </c>
    </row>
    <row r="274" spans="1:12" x14ac:dyDescent="0.25">
      <c r="A274" t="s">
        <v>211</v>
      </c>
      <c r="B274" t="s">
        <v>253</v>
      </c>
      <c r="C274" t="s">
        <v>40</v>
      </c>
      <c r="D274">
        <v>1</v>
      </c>
      <c r="F274" t="s">
        <v>115</v>
      </c>
      <c r="G274" t="s">
        <v>35</v>
      </c>
      <c r="H274">
        <v>614.70000000000005</v>
      </c>
      <c r="I274">
        <v>0.3</v>
      </c>
      <c r="J274">
        <v>799.11</v>
      </c>
      <c r="K274">
        <v>799.11</v>
      </c>
      <c r="L274">
        <f>VLOOKUP(B274,'orçamento ordem alfabetica'!$C$1:$M$282,11)</f>
        <v>27</v>
      </c>
    </row>
    <row r="275" spans="1:12" x14ac:dyDescent="0.25">
      <c r="A275" t="s">
        <v>213</v>
      </c>
      <c r="B275" t="s">
        <v>254</v>
      </c>
      <c r="C275" t="s">
        <v>40</v>
      </c>
      <c r="D275">
        <v>1</v>
      </c>
      <c r="F275" t="s">
        <v>115</v>
      </c>
      <c r="G275" t="s">
        <v>35</v>
      </c>
      <c r="H275">
        <v>1598.2200000000003</v>
      </c>
      <c r="I275">
        <v>0.3</v>
      </c>
      <c r="J275">
        <v>2077.69</v>
      </c>
      <c r="K275">
        <v>2077.69</v>
      </c>
      <c r="L275">
        <f>VLOOKUP(B275,'orçamento ordem alfabetica'!$C$1:$M$282,11)</f>
        <v>37</v>
      </c>
    </row>
    <row r="276" spans="1:12" x14ac:dyDescent="0.25">
      <c r="A276" t="s">
        <v>214</v>
      </c>
      <c r="B276" t="s">
        <v>255</v>
      </c>
      <c r="C276" t="s">
        <v>40</v>
      </c>
      <c r="D276">
        <v>1</v>
      </c>
      <c r="F276" t="s">
        <v>115</v>
      </c>
      <c r="G276" t="s">
        <v>35</v>
      </c>
      <c r="H276">
        <v>1229.4000000000001</v>
      </c>
      <c r="I276">
        <v>0.3</v>
      </c>
      <c r="J276">
        <v>1598.22</v>
      </c>
      <c r="K276">
        <v>1598.22</v>
      </c>
      <c r="L276">
        <f>VLOOKUP(B276,'orçamento ordem alfabetica'!$C$1:$M$282,11)</f>
        <v>40</v>
      </c>
    </row>
    <row r="277" spans="1:12" x14ac:dyDescent="0.25">
      <c r="A277" t="s">
        <v>231</v>
      </c>
      <c r="B277" t="s">
        <v>256</v>
      </c>
      <c r="C277" t="s">
        <v>40</v>
      </c>
      <c r="D277">
        <v>2</v>
      </c>
      <c r="F277" t="s">
        <v>115</v>
      </c>
      <c r="G277" t="s">
        <v>35</v>
      </c>
      <c r="H277">
        <v>2458.8000000000002</v>
      </c>
      <c r="I277">
        <v>0.3</v>
      </c>
      <c r="J277">
        <v>3196.44</v>
      </c>
      <c r="K277">
        <v>6392.88</v>
      </c>
      <c r="L277">
        <f>VLOOKUP(B277,'orçamento ordem alfabetica'!$C$1:$M$282,11)</f>
        <v>43</v>
      </c>
    </row>
    <row r="278" spans="1:12" x14ac:dyDescent="0.25">
      <c r="A278" t="s">
        <v>232</v>
      </c>
      <c r="B278" t="s">
        <v>257</v>
      </c>
      <c r="C278" t="s">
        <v>40</v>
      </c>
      <c r="D278">
        <v>1</v>
      </c>
      <c r="F278" t="s">
        <v>115</v>
      </c>
      <c r="G278" t="s">
        <v>35</v>
      </c>
      <c r="H278">
        <v>2458.8000000000002</v>
      </c>
      <c r="I278">
        <v>0.3</v>
      </c>
      <c r="J278">
        <v>3196.44</v>
      </c>
      <c r="K278">
        <v>3196.44</v>
      </c>
      <c r="L278">
        <f>VLOOKUP(B278,'orçamento ordem alfabetica'!$C$1:$M$282,11)</f>
        <v>75</v>
      </c>
    </row>
    <row r="279" spans="1:12" x14ac:dyDescent="0.25">
      <c r="A279" t="s">
        <v>233</v>
      </c>
      <c r="B279" t="s">
        <v>258</v>
      </c>
      <c r="C279" t="s">
        <v>40</v>
      </c>
      <c r="D279">
        <v>1</v>
      </c>
      <c r="F279" t="s">
        <v>115</v>
      </c>
      <c r="G279" t="s">
        <v>35</v>
      </c>
      <c r="H279">
        <v>1229.4000000000001</v>
      </c>
      <c r="I279">
        <v>0.3</v>
      </c>
      <c r="J279">
        <v>1598.22</v>
      </c>
      <c r="K279">
        <v>1598.22</v>
      </c>
      <c r="L279">
        <f>VLOOKUP(B279,'orçamento ordem alfabetica'!$C$1:$M$282,11)</f>
        <v>79</v>
      </c>
    </row>
    <row r="280" spans="1:12" x14ac:dyDescent="0.25">
      <c r="A280" t="s">
        <v>234</v>
      </c>
      <c r="B280" t="s">
        <v>259</v>
      </c>
      <c r="C280" t="s">
        <v>40</v>
      </c>
      <c r="D280">
        <v>2</v>
      </c>
      <c r="F280" t="s">
        <v>115</v>
      </c>
      <c r="G280" t="s">
        <v>35</v>
      </c>
      <c r="H280">
        <v>1229.4000000000001</v>
      </c>
      <c r="I280">
        <v>0.3</v>
      </c>
      <c r="J280">
        <v>1598.22</v>
      </c>
      <c r="K280">
        <v>3196.44</v>
      </c>
      <c r="L280">
        <f>VLOOKUP(B280,'orçamento ordem alfabetica'!$C$1:$M$282,11)</f>
        <v>91</v>
      </c>
    </row>
    <row r="281" spans="1:12" x14ac:dyDescent="0.25">
      <c r="A281" t="s">
        <v>235</v>
      </c>
      <c r="B281" t="s">
        <v>260</v>
      </c>
      <c r="C281" t="s">
        <v>40</v>
      </c>
      <c r="D281">
        <v>1</v>
      </c>
      <c r="F281" t="s">
        <v>115</v>
      </c>
      <c r="G281" t="s">
        <v>35</v>
      </c>
      <c r="H281">
        <v>2458.8000000000002</v>
      </c>
      <c r="I281">
        <v>0.3</v>
      </c>
      <c r="J281">
        <v>3196.44</v>
      </c>
      <c r="K281">
        <v>3196.44</v>
      </c>
      <c r="L281">
        <f>VLOOKUP(B281,'orçamento ordem alfabetica'!$C$1:$M$282,11)</f>
        <v>95</v>
      </c>
    </row>
    <row r="282" spans="1:12" x14ac:dyDescent="0.25">
      <c r="A282" t="s">
        <v>236</v>
      </c>
      <c r="B282" t="s">
        <v>261</v>
      </c>
      <c r="C282" t="s">
        <v>40</v>
      </c>
      <c r="D282">
        <v>1</v>
      </c>
      <c r="F282" t="s">
        <v>115</v>
      </c>
      <c r="G282" t="s">
        <v>35</v>
      </c>
      <c r="H282">
        <v>1229.4000000000001</v>
      </c>
      <c r="I282">
        <v>0.3</v>
      </c>
      <c r="J282">
        <v>1598.22</v>
      </c>
      <c r="K282">
        <v>1598.22</v>
      </c>
      <c r="L282">
        <f>VLOOKUP(B282,'orçamento ordem alfabetica'!$C$1:$M$282,11)</f>
        <v>126</v>
      </c>
    </row>
    <row r="283" spans="1:12" x14ac:dyDescent="0.25">
      <c r="A283" t="s">
        <v>237</v>
      </c>
      <c r="B283" t="s">
        <v>262</v>
      </c>
      <c r="C283" t="s">
        <v>40</v>
      </c>
      <c r="D283">
        <v>1</v>
      </c>
      <c r="F283" t="s">
        <v>115</v>
      </c>
      <c r="G283" t="s">
        <v>35</v>
      </c>
      <c r="H283">
        <v>1229.4000000000001</v>
      </c>
      <c r="I283">
        <v>0.3</v>
      </c>
      <c r="J283">
        <v>1598.22</v>
      </c>
      <c r="K283">
        <v>1598.22</v>
      </c>
      <c r="L283">
        <f>VLOOKUP(B283,'orçamento ordem alfabetica'!$C$1:$M$282,11)</f>
        <v>127</v>
      </c>
    </row>
    <row r="284" spans="1:12" x14ac:dyDescent="0.25">
      <c r="A284" t="s">
        <v>238</v>
      </c>
      <c r="B284" t="s">
        <v>263</v>
      </c>
      <c r="C284" t="s">
        <v>40</v>
      </c>
      <c r="D284">
        <v>1</v>
      </c>
      <c r="F284" t="s">
        <v>115</v>
      </c>
      <c r="G284" t="s">
        <v>35</v>
      </c>
      <c r="H284">
        <v>1229.4000000000001</v>
      </c>
      <c r="I284">
        <v>0.3</v>
      </c>
      <c r="J284">
        <v>1598.22</v>
      </c>
      <c r="K284">
        <v>1598.22</v>
      </c>
      <c r="L284">
        <f>VLOOKUP(B284,'orçamento ordem alfabetica'!$C$1:$M$282,11)</f>
        <v>128</v>
      </c>
    </row>
    <row r="285" spans="1:12" x14ac:dyDescent="0.25">
      <c r="A285" t="s">
        <v>239</v>
      </c>
      <c r="B285" t="s">
        <v>264</v>
      </c>
      <c r="C285" t="s">
        <v>40</v>
      </c>
      <c r="D285">
        <v>1</v>
      </c>
      <c r="F285" t="s">
        <v>115</v>
      </c>
      <c r="G285" t="s">
        <v>35</v>
      </c>
      <c r="H285">
        <v>1229.4000000000001</v>
      </c>
      <c r="I285">
        <v>0.3</v>
      </c>
      <c r="J285">
        <v>1598.22</v>
      </c>
      <c r="K285">
        <v>1598.22</v>
      </c>
      <c r="L285">
        <f>VLOOKUP(B285,'orçamento ordem alfabetica'!$C$1:$M$282,11)</f>
        <v>129</v>
      </c>
    </row>
    <row r="286" spans="1:12" x14ac:dyDescent="0.25">
      <c r="A286" t="s">
        <v>240</v>
      </c>
      <c r="B286" t="s">
        <v>265</v>
      </c>
      <c r="C286" t="s">
        <v>40</v>
      </c>
      <c r="D286">
        <v>1</v>
      </c>
      <c r="F286" t="s">
        <v>115</v>
      </c>
      <c r="G286" t="s">
        <v>35</v>
      </c>
      <c r="H286">
        <v>2458.8000000000002</v>
      </c>
      <c r="I286">
        <v>0.3</v>
      </c>
      <c r="J286">
        <v>3196.44</v>
      </c>
      <c r="K286">
        <v>3196.44</v>
      </c>
      <c r="L286">
        <f>VLOOKUP(B286,'orçamento ordem alfabetica'!$C$1:$M$282,11)</f>
        <v>140</v>
      </c>
    </row>
    <row r="287" spans="1:12" x14ac:dyDescent="0.25">
      <c r="A287" t="s">
        <v>241</v>
      </c>
      <c r="B287" t="s">
        <v>266</v>
      </c>
      <c r="C287" t="s">
        <v>40</v>
      </c>
      <c r="D287">
        <v>1</v>
      </c>
      <c r="F287" t="s">
        <v>115</v>
      </c>
      <c r="G287" t="s">
        <v>35</v>
      </c>
      <c r="H287">
        <v>1229.4000000000001</v>
      </c>
      <c r="I287">
        <v>0.3</v>
      </c>
      <c r="J287">
        <v>1598.22</v>
      </c>
      <c r="K287">
        <v>1598.22</v>
      </c>
      <c r="L287">
        <f>VLOOKUP(B287,'orçamento ordem alfabetica'!$C$1:$M$282,11)</f>
        <v>144</v>
      </c>
    </row>
    <row r="288" spans="1:12" x14ac:dyDescent="0.25">
      <c r="A288" t="s">
        <v>242</v>
      </c>
      <c r="B288" t="s">
        <v>267</v>
      </c>
      <c r="C288" t="s">
        <v>40</v>
      </c>
      <c r="D288">
        <v>1</v>
      </c>
      <c r="F288" t="s">
        <v>115</v>
      </c>
      <c r="G288" t="s">
        <v>35</v>
      </c>
      <c r="H288">
        <v>1229.4000000000001</v>
      </c>
      <c r="I288">
        <v>0.3</v>
      </c>
      <c r="J288">
        <v>1598.22</v>
      </c>
      <c r="K288">
        <v>1598.22</v>
      </c>
      <c r="L288">
        <f>VLOOKUP(B288,'orçamento ordem alfabetica'!$C$1:$M$282,11)</f>
        <v>145</v>
      </c>
    </row>
    <row r="289" spans="1:12" x14ac:dyDescent="0.25">
      <c r="A289" t="s">
        <v>243</v>
      </c>
      <c r="B289" t="s">
        <v>268</v>
      </c>
      <c r="C289" t="s">
        <v>40</v>
      </c>
      <c r="D289">
        <v>1</v>
      </c>
      <c r="F289" t="s">
        <v>115</v>
      </c>
      <c r="G289" t="s">
        <v>35</v>
      </c>
      <c r="H289">
        <v>1229.4000000000001</v>
      </c>
      <c r="I289">
        <v>0.3</v>
      </c>
      <c r="J289">
        <v>1598.22</v>
      </c>
      <c r="K289">
        <v>1598.22</v>
      </c>
      <c r="L289">
        <f>VLOOKUP(B289,'orçamento ordem alfabetica'!$C$1:$M$282,11)</f>
        <v>146</v>
      </c>
    </row>
    <row r="290" spans="1:12" x14ac:dyDescent="0.25">
      <c r="A290" t="s">
        <v>244</v>
      </c>
      <c r="B290" t="s">
        <v>269</v>
      </c>
      <c r="C290" t="s">
        <v>40</v>
      </c>
      <c r="D290">
        <v>1</v>
      </c>
      <c r="F290" t="s">
        <v>115</v>
      </c>
      <c r="G290" t="s">
        <v>35</v>
      </c>
      <c r="H290">
        <v>614.70000000000005</v>
      </c>
      <c r="I290">
        <v>0.3</v>
      </c>
      <c r="J290">
        <v>799.11</v>
      </c>
      <c r="K290">
        <v>799.11</v>
      </c>
      <c r="L290">
        <f>VLOOKUP(B290,'orçamento ordem alfabetica'!$C$1:$M$282,11)</f>
        <v>148</v>
      </c>
    </row>
    <row r="291" spans="1:12" x14ac:dyDescent="0.25">
      <c r="A291" t="s">
        <v>245</v>
      </c>
      <c r="B291" t="s">
        <v>270</v>
      </c>
      <c r="C291" t="s">
        <v>40</v>
      </c>
      <c r="D291">
        <v>1</v>
      </c>
      <c r="F291" t="s">
        <v>115</v>
      </c>
      <c r="G291" t="s">
        <v>35</v>
      </c>
      <c r="H291">
        <v>1229.4000000000001</v>
      </c>
      <c r="I291">
        <v>0.3</v>
      </c>
      <c r="J291">
        <v>1598.22</v>
      </c>
      <c r="K291">
        <v>1598.22</v>
      </c>
      <c r="L291">
        <f>VLOOKUP(B291,'orçamento ordem alfabetica'!$C$1:$M$282,11)</f>
        <v>149</v>
      </c>
    </row>
    <row r="292" spans="1:12" x14ac:dyDescent="0.25">
      <c r="J292">
        <v>0</v>
      </c>
      <c r="K292">
        <v>0</v>
      </c>
    </row>
    <row r="293" spans="1:12" x14ac:dyDescent="0.25">
      <c r="A293" t="s">
        <v>215</v>
      </c>
      <c r="B293" t="s">
        <v>271</v>
      </c>
      <c r="J293">
        <v>0</v>
      </c>
      <c r="K293">
        <v>286959.78000000003</v>
      </c>
      <c r="L293">
        <f>VLOOKUP(B293,'orçamento ordem alfabetica'!$C$1:$M$282,11)</f>
        <v>76</v>
      </c>
    </row>
    <row r="294" spans="1:12" x14ac:dyDescent="0.25">
      <c r="A294" t="s">
        <v>273</v>
      </c>
      <c r="B294" t="s">
        <v>272</v>
      </c>
      <c r="C294" t="s">
        <v>199</v>
      </c>
      <c r="D294">
        <v>6</v>
      </c>
      <c r="F294" t="s">
        <v>217</v>
      </c>
      <c r="G294">
        <v>93567</v>
      </c>
      <c r="H294">
        <v>16928.29</v>
      </c>
      <c r="I294">
        <v>0.3</v>
      </c>
      <c r="J294">
        <v>22006.78</v>
      </c>
      <c r="K294">
        <v>132040.68</v>
      </c>
      <c r="L294">
        <f>VLOOKUP(B294,'orçamento ordem alfabetica'!$C$1:$M$282,11)</f>
        <v>39</v>
      </c>
    </row>
    <row r="295" spans="1:12" x14ac:dyDescent="0.25">
      <c r="A295" t="s">
        <v>274</v>
      </c>
      <c r="B295" t="s">
        <v>290</v>
      </c>
      <c r="C295" t="s">
        <v>199</v>
      </c>
      <c r="D295">
        <v>6</v>
      </c>
      <c r="F295" t="s">
        <v>217</v>
      </c>
      <c r="G295">
        <v>94296</v>
      </c>
      <c r="H295">
        <v>3896.16</v>
      </c>
      <c r="I295">
        <v>0.3</v>
      </c>
      <c r="J295">
        <v>5065.01</v>
      </c>
      <c r="K295">
        <v>30390.06</v>
      </c>
      <c r="L295">
        <f>VLOOKUP(B295,'orçamento ordem alfabetica'!$C$1:$M$282,11)</f>
        <v>142</v>
      </c>
    </row>
    <row r="296" spans="1:12" x14ac:dyDescent="0.25">
      <c r="A296" t="s">
        <v>275</v>
      </c>
      <c r="B296" t="s">
        <v>1596</v>
      </c>
      <c r="C296" t="s">
        <v>199</v>
      </c>
      <c r="D296">
        <v>6</v>
      </c>
      <c r="F296" t="s">
        <v>217</v>
      </c>
      <c r="G296">
        <v>93572</v>
      </c>
      <c r="H296">
        <v>5917.17</v>
      </c>
      <c r="I296">
        <v>0.3</v>
      </c>
      <c r="J296">
        <v>7692.33</v>
      </c>
      <c r="K296">
        <v>46153.98</v>
      </c>
      <c r="L296">
        <f>VLOOKUP(B296,'orçamento ordem alfabetica'!$C$1:$M$282,11)</f>
        <v>141</v>
      </c>
    </row>
    <row r="297" spans="1:12" x14ac:dyDescent="0.25">
      <c r="A297" t="s">
        <v>276</v>
      </c>
      <c r="B297" t="s">
        <v>1806</v>
      </c>
      <c r="C297" t="s">
        <v>199</v>
      </c>
      <c r="D297">
        <v>6</v>
      </c>
      <c r="F297" t="s">
        <v>217</v>
      </c>
      <c r="G297">
        <v>93566</v>
      </c>
      <c r="H297">
        <v>3159.5</v>
      </c>
      <c r="I297">
        <v>0.3</v>
      </c>
      <c r="J297">
        <v>4107.3500000000004</v>
      </c>
      <c r="K297">
        <v>24644.1</v>
      </c>
      <c r="L297">
        <f>VLOOKUP(B297,'orçamento ordem alfabetica'!$C$1:$M$282,11)</f>
        <v>9</v>
      </c>
    </row>
    <row r="298" spans="1:12" x14ac:dyDescent="0.25">
      <c r="A298" t="s">
        <v>277</v>
      </c>
      <c r="B298" t="s">
        <v>1808</v>
      </c>
      <c r="C298" t="s">
        <v>199</v>
      </c>
      <c r="D298">
        <v>6</v>
      </c>
      <c r="F298" t="s">
        <v>217</v>
      </c>
      <c r="G298">
        <v>93565</v>
      </c>
      <c r="H298">
        <v>3443.79</v>
      </c>
      <c r="I298">
        <v>0.3</v>
      </c>
      <c r="J298">
        <v>4476.93</v>
      </c>
      <c r="K298">
        <v>26861.58</v>
      </c>
      <c r="L298">
        <f>VLOOKUP(B298,'orçamento ordem alfabetica'!$C$1:$M$282,11)</f>
        <v>8</v>
      </c>
    </row>
    <row r="299" spans="1:12" x14ac:dyDescent="0.25">
      <c r="A299" t="s">
        <v>1807</v>
      </c>
      <c r="B299" t="s">
        <v>1808</v>
      </c>
      <c r="C299" t="s">
        <v>199</v>
      </c>
      <c r="D299">
        <v>6</v>
      </c>
      <c r="F299" t="s">
        <v>217</v>
      </c>
      <c r="G299">
        <v>93565</v>
      </c>
      <c r="H299">
        <v>3444.79</v>
      </c>
      <c r="I299">
        <v>0.3</v>
      </c>
      <c r="J299">
        <v>4478.2300000000005</v>
      </c>
      <c r="K299">
        <v>26869.38</v>
      </c>
      <c r="L299">
        <f>VLOOKUP(B299,'orçamento ordem alfabetica'!$C$1:$M$282,11)</f>
        <v>8</v>
      </c>
    </row>
  </sheetData>
  <autoFilter ref="L1:L299"/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4"/>
  <sheetViews>
    <sheetView topLeftCell="A358" zoomScale="55" zoomScaleNormal="55" workbookViewId="0">
      <selection activeCell="K73" sqref="K73:K75"/>
    </sheetView>
  </sheetViews>
  <sheetFormatPr defaultRowHeight="15.75" x14ac:dyDescent="0.25"/>
  <cols>
    <col min="1" max="1" width="13.5703125" style="552" customWidth="1"/>
    <col min="2" max="2" width="62.7109375" style="573" customWidth="1"/>
    <col min="3" max="3" width="8.7109375" style="552" customWidth="1"/>
    <col min="4" max="5" width="12.7109375" style="574" customWidth="1"/>
    <col min="6" max="6" width="27.7109375" style="574" customWidth="1"/>
    <col min="7" max="7" width="25.7109375" style="574" customWidth="1"/>
    <col min="8" max="8" width="15.7109375" style="574" customWidth="1"/>
    <col min="9" max="9" width="22.28515625" style="574" customWidth="1"/>
    <col min="10" max="10" width="12.7109375" style="575" customWidth="1"/>
    <col min="11" max="11" width="16.140625" style="574" customWidth="1"/>
    <col min="12" max="12" width="20.7109375" style="574" customWidth="1"/>
    <col min="13" max="13" width="23.85546875" style="574" customWidth="1"/>
    <col min="14" max="14" width="21" style="552" customWidth="1"/>
    <col min="15" max="15" width="19.85546875" style="552" customWidth="1"/>
    <col min="16" max="16384" width="9.140625" style="552"/>
  </cols>
  <sheetData>
    <row r="1" spans="1:15" ht="15.75" customHeight="1" x14ac:dyDescent="0.25">
      <c r="A1" s="753" t="s">
        <v>1630</v>
      </c>
      <c r="B1" s="754"/>
      <c r="C1" s="754"/>
      <c r="D1" s="754"/>
      <c r="E1" s="754"/>
      <c r="F1" s="754"/>
      <c r="G1" s="754"/>
      <c r="H1" s="754"/>
      <c r="I1" s="754"/>
      <c r="J1" s="754"/>
      <c r="K1" s="755"/>
      <c r="L1" s="668"/>
      <c r="M1" s="668"/>
      <c r="N1" s="750"/>
    </row>
    <row r="2" spans="1:15" x14ac:dyDescent="0.25">
      <c r="A2" s="669"/>
      <c r="B2" s="670"/>
      <c r="C2" s="669"/>
      <c r="D2" s="668"/>
      <c r="E2" s="668"/>
      <c r="F2" s="671"/>
      <c r="G2" s="672"/>
      <c r="H2" s="672"/>
      <c r="I2" s="672"/>
      <c r="J2" s="673"/>
      <c r="K2" s="668"/>
      <c r="L2" s="668"/>
      <c r="M2" s="668"/>
      <c r="N2" s="750"/>
    </row>
    <row r="3" spans="1:15" x14ac:dyDescent="0.25">
      <c r="A3" s="669" t="s">
        <v>61</v>
      </c>
      <c r="B3" s="554" t="s">
        <v>108</v>
      </c>
      <c r="C3" s="674"/>
      <c r="D3" s="675"/>
      <c r="E3" s="675"/>
      <c r="F3" s="671"/>
      <c r="G3" s="556"/>
      <c r="H3" s="556"/>
      <c r="I3" s="556"/>
      <c r="J3" s="569"/>
      <c r="K3" s="752" t="s">
        <v>65</v>
      </c>
      <c r="L3" s="556" t="s">
        <v>387</v>
      </c>
      <c r="M3" s="556"/>
      <c r="N3" s="750"/>
    </row>
    <row r="4" spans="1:15" x14ac:dyDescent="0.25">
      <c r="A4" s="669" t="s">
        <v>62</v>
      </c>
      <c r="B4" s="554" t="s">
        <v>109</v>
      </c>
      <c r="C4" s="674"/>
      <c r="D4" s="675"/>
      <c r="E4" s="675"/>
      <c r="F4" s="671"/>
      <c r="G4" s="556"/>
      <c r="H4" s="556"/>
      <c r="I4" s="556"/>
      <c r="J4" s="569"/>
      <c r="K4" s="752" t="s">
        <v>365</v>
      </c>
      <c r="L4" s="556" t="s">
        <v>387</v>
      </c>
      <c r="M4" s="556"/>
      <c r="N4" s="750"/>
    </row>
    <row r="5" spans="1:15" x14ac:dyDescent="0.25">
      <c r="A5" s="669" t="s">
        <v>63</v>
      </c>
      <c r="B5" s="554" t="s">
        <v>146</v>
      </c>
      <c r="C5" s="674"/>
      <c r="D5" s="675"/>
      <c r="E5" s="675"/>
      <c r="F5" s="671"/>
      <c r="G5" s="556"/>
      <c r="H5" s="556"/>
      <c r="I5" s="556"/>
      <c r="J5" s="569"/>
      <c r="K5" s="752" t="s">
        <v>21</v>
      </c>
      <c r="L5" s="556">
        <v>0.3</v>
      </c>
      <c r="M5" s="556"/>
      <c r="N5" s="750"/>
    </row>
    <row r="6" spans="1:15" x14ac:dyDescent="0.25">
      <c r="A6" s="669" t="s">
        <v>64</v>
      </c>
      <c r="B6" s="554" t="s">
        <v>1891</v>
      </c>
      <c r="C6" s="674"/>
      <c r="D6" s="675"/>
      <c r="E6" s="675"/>
      <c r="F6" s="671"/>
      <c r="G6" s="556"/>
      <c r="H6" s="556"/>
      <c r="I6" s="556"/>
      <c r="J6" s="569"/>
      <c r="K6" s="752" t="s">
        <v>1631</v>
      </c>
      <c r="L6" s="556">
        <v>0.2</v>
      </c>
      <c r="M6" s="556"/>
      <c r="N6" s="750"/>
    </row>
    <row r="7" spans="1:15" x14ac:dyDescent="0.25">
      <c r="A7" s="669"/>
      <c r="B7" s="670"/>
      <c r="C7" s="669"/>
      <c r="D7" s="668"/>
      <c r="E7" s="668"/>
      <c r="F7" s="671"/>
      <c r="G7" s="672"/>
      <c r="H7" s="672"/>
      <c r="I7" s="672"/>
      <c r="J7" s="673"/>
      <c r="K7" s="668"/>
      <c r="L7" s="668"/>
      <c r="M7" s="668"/>
      <c r="N7" s="750"/>
    </row>
    <row r="8" spans="1:15" ht="15.75" customHeight="1" x14ac:dyDescent="0.25">
      <c r="A8" s="756" t="s">
        <v>6</v>
      </c>
      <c r="B8" s="756" t="s">
        <v>7</v>
      </c>
      <c r="C8" s="756" t="s">
        <v>8</v>
      </c>
      <c r="D8" s="757" t="s">
        <v>10</v>
      </c>
      <c r="E8" s="553"/>
      <c r="F8" s="757" t="s">
        <v>9</v>
      </c>
      <c r="G8" s="757" t="s">
        <v>114</v>
      </c>
      <c r="H8" s="757" t="s">
        <v>111</v>
      </c>
      <c r="I8" s="757" t="s">
        <v>329</v>
      </c>
      <c r="J8" s="758" t="s">
        <v>292</v>
      </c>
      <c r="K8" s="751" t="s">
        <v>50</v>
      </c>
      <c r="L8" s="751" t="s">
        <v>50</v>
      </c>
      <c r="M8" s="751" t="s">
        <v>50</v>
      </c>
      <c r="N8" s="751" t="s">
        <v>50</v>
      </c>
    </row>
    <row r="9" spans="1:15" x14ac:dyDescent="0.25">
      <c r="A9" s="759"/>
      <c r="B9" s="759"/>
      <c r="C9" s="759"/>
      <c r="D9" s="760"/>
      <c r="E9" s="553"/>
      <c r="F9" s="760"/>
      <c r="G9" s="760"/>
      <c r="H9" s="760"/>
      <c r="I9" s="760"/>
      <c r="J9" s="761"/>
      <c r="K9" s="553" t="s">
        <v>112</v>
      </c>
      <c r="L9" s="553" t="s">
        <v>113</v>
      </c>
      <c r="M9" s="751" t="s">
        <v>1901</v>
      </c>
      <c r="N9" s="751" t="s">
        <v>1901</v>
      </c>
    </row>
    <row r="10" spans="1:15" x14ac:dyDescent="0.25">
      <c r="A10" s="669"/>
      <c r="B10" s="670"/>
      <c r="C10" s="669"/>
      <c r="D10" s="668"/>
      <c r="E10" s="668"/>
      <c r="F10" s="668"/>
      <c r="G10" s="676"/>
      <c r="H10" s="676"/>
      <c r="I10" s="676"/>
      <c r="J10" s="677"/>
      <c r="K10" s="668"/>
      <c r="L10" s="668"/>
      <c r="M10" s="668"/>
      <c r="N10" s="750"/>
    </row>
    <row r="11" spans="1:15" ht="31.5" x14ac:dyDescent="0.25">
      <c r="A11" s="678" t="s">
        <v>12</v>
      </c>
      <c r="B11" s="554" t="s">
        <v>1841</v>
      </c>
      <c r="C11" s="555" t="s">
        <v>149</v>
      </c>
      <c r="D11" s="570">
        <v>1</v>
      </c>
      <c r="E11" s="570">
        <v>1</v>
      </c>
      <c r="F11" s="556" t="s">
        <v>101</v>
      </c>
      <c r="G11" s="556" t="s">
        <v>137</v>
      </c>
      <c r="H11" s="556" t="s">
        <v>35</v>
      </c>
      <c r="I11" s="556"/>
      <c r="J11" s="569"/>
      <c r="K11" s="556">
        <v>20000</v>
      </c>
      <c r="L11" s="556">
        <v>20000</v>
      </c>
      <c r="M11" s="556">
        <v>20000</v>
      </c>
      <c r="N11" s="556">
        <v>20000</v>
      </c>
      <c r="O11" s="552">
        <f t="shared" ref="O11:O74" si="0">N11-M11</f>
        <v>0</v>
      </c>
    </row>
    <row r="12" spans="1:15" x14ac:dyDescent="0.25">
      <c r="A12" s="555" t="s">
        <v>1803</v>
      </c>
      <c r="B12" s="557" t="s">
        <v>219</v>
      </c>
      <c r="C12" s="558" t="s">
        <v>199</v>
      </c>
      <c r="D12" s="556">
        <v>6</v>
      </c>
      <c r="E12" s="570">
        <v>6</v>
      </c>
      <c r="F12" s="556"/>
      <c r="G12" s="556" t="s">
        <v>218</v>
      </c>
      <c r="H12" s="556" t="s">
        <v>35</v>
      </c>
      <c r="I12" s="556">
        <v>731.77</v>
      </c>
      <c r="J12" s="569">
        <v>0.3</v>
      </c>
      <c r="K12" s="556">
        <v>951.31</v>
      </c>
      <c r="L12" s="556">
        <v>5707.86</v>
      </c>
      <c r="M12" s="556">
        <v>5707.86</v>
      </c>
      <c r="N12" s="556">
        <v>5707.86</v>
      </c>
      <c r="O12" s="552">
        <f t="shared" si="0"/>
        <v>0</v>
      </c>
    </row>
    <row r="13" spans="1:15" x14ac:dyDescent="0.25">
      <c r="A13" s="555" t="s">
        <v>230</v>
      </c>
      <c r="B13" s="557" t="s">
        <v>220</v>
      </c>
      <c r="C13" s="558" t="s">
        <v>199</v>
      </c>
      <c r="D13" s="556">
        <v>6</v>
      </c>
      <c r="E13" s="570">
        <v>6</v>
      </c>
      <c r="F13" s="556"/>
      <c r="G13" s="556" t="s">
        <v>218</v>
      </c>
      <c r="H13" s="556" t="s">
        <v>35</v>
      </c>
      <c r="I13" s="556">
        <v>1723.44</v>
      </c>
      <c r="J13" s="569">
        <v>0.3</v>
      </c>
      <c r="K13" s="556">
        <v>2240.48</v>
      </c>
      <c r="L13" s="556">
        <v>13442.88</v>
      </c>
      <c r="M13" s="556">
        <v>13442.88</v>
      </c>
      <c r="N13" s="556">
        <v>13442.88</v>
      </c>
      <c r="O13" s="552">
        <f t="shared" si="0"/>
        <v>0</v>
      </c>
    </row>
    <row r="14" spans="1:15" x14ac:dyDescent="0.25">
      <c r="A14" s="555" t="s">
        <v>228</v>
      </c>
      <c r="B14" s="557" t="s">
        <v>212</v>
      </c>
      <c r="C14" s="558" t="s">
        <v>199</v>
      </c>
      <c r="D14" s="556">
        <v>3</v>
      </c>
      <c r="E14" s="570">
        <v>3</v>
      </c>
      <c r="F14" s="556"/>
      <c r="G14" s="556" t="s">
        <v>218</v>
      </c>
      <c r="H14" s="556" t="s">
        <v>35</v>
      </c>
      <c r="I14" s="556">
        <v>3000.5</v>
      </c>
      <c r="J14" s="569">
        <v>0.3</v>
      </c>
      <c r="K14" s="556">
        <v>3900.65</v>
      </c>
      <c r="L14" s="556">
        <v>11701.95</v>
      </c>
      <c r="M14" s="556">
        <v>11701.95</v>
      </c>
      <c r="N14" s="556">
        <v>11701.95</v>
      </c>
      <c r="O14" s="552">
        <f t="shared" si="0"/>
        <v>0</v>
      </c>
    </row>
    <row r="15" spans="1:15" x14ac:dyDescent="0.25">
      <c r="A15" s="555" t="s">
        <v>229</v>
      </c>
      <c r="B15" s="557" t="s">
        <v>221</v>
      </c>
      <c r="C15" s="558" t="s">
        <v>199</v>
      </c>
      <c r="D15" s="556">
        <v>3</v>
      </c>
      <c r="E15" s="570">
        <v>3</v>
      </c>
      <c r="F15" s="556"/>
      <c r="G15" s="556" t="s">
        <v>218</v>
      </c>
      <c r="H15" s="556" t="s">
        <v>35</v>
      </c>
      <c r="I15" s="556">
        <v>2444.86</v>
      </c>
      <c r="J15" s="569">
        <v>0.3</v>
      </c>
      <c r="K15" s="556">
        <v>3178.32</v>
      </c>
      <c r="L15" s="556">
        <v>9534.9599999999991</v>
      </c>
      <c r="M15" s="556">
        <v>9534.9599999999991</v>
      </c>
      <c r="N15" s="556">
        <v>9534.9599999999991</v>
      </c>
      <c r="O15" s="552">
        <f t="shared" si="0"/>
        <v>0</v>
      </c>
    </row>
    <row r="16" spans="1:15" ht="31.5" x14ac:dyDescent="0.25">
      <c r="A16" s="555" t="s">
        <v>54</v>
      </c>
      <c r="B16" s="557" t="s">
        <v>1597</v>
      </c>
      <c r="C16" s="558" t="s">
        <v>199</v>
      </c>
      <c r="D16" s="556">
        <v>6</v>
      </c>
      <c r="E16" s="570">
        <v>6</v>
      </c>
      <c r="F16" s="556"/>
      <c r="G16" s="556" t="s">
        <v>217</v>
      </c>
      <c r="H16" s="556" t="s">
        <v>1593</v>
      </c>
      <c r="I16" s="556">
        <v>363.28</v>
      </c>
      <c r="J16" s="569">
        <v>0.3</v>
      </c>
      <c r="K16" s="556">
        <v>472.27</v>
      </c>
      <c r="L16" s="556">
        <v>2833.62</v>
      </c>
      <c r="M16" s="556">
        <v>2833.62</v>
      </c>
      <c r="N16" s="556">
        <v>2833.62</v>
      </c>
      <c r="O16" s="552">
        <f t="shared" si="0"/>
        <v>0</v>
      </c>
    </row>
    <row r="17" spans="1:15" x14ac:dyDescent="0.25">
      <c r="A17" s="555" t="s">
        <v>227</v>
      </c>
      <c r="B17" s="557" t="s">
        <v>210</v>
      </c>
      <c r="C17" s="558" t="s">
        <v>199</v>
      </c>
      <c r="D17" s="556">
        <v>3</v>
      </c>
      <c r="E17" s="570">
        <v>3</v>
      </c>
      <c r="F17" s="556"/>
      <c r="G17" s="556" t="s">
        <v>218</v>
      </c>
      <c r="H17" s="556" t="s">
        <v>35</v>
      </c>
      <c r="I17" s="556">
        <v>3778.41</v>
      </c>
      <c r="J17" s="569">
        <v>0.3</v>
      </c>
      <c r="K17" s="556">
        <v>4911.9400000000005</v>
      </c>
      <c r="L17" s="556">
        <v>14735.82</v>
      </c>
      <c r="M17" s="556">
        <v>14735.82</v>
      </c>
      <c r="N17" s="556">
        <v>14735.82</v>
      </c>
      <c r="O17" s="552">
        <f t="shared" si="0"/>
        <v>0</v>
      </c>
    </row>
    <row r="18" spans="1:15" x14ac:dyDescent="0.25">
      <c r="A18" s="679" t="s">
        <v>36</v>
      </c>
      <c r="B18" s="554" t="s">
        <v>79</v>
      </c>
      <c r="C18" s="555" t="s">
        <v>55</v>
      </c>
      <c r="D18" s="568">
        <v>3522.81</v>
      </c>
      <c r="E18" s="570">
        <v>3522.81</v>
      </c>
      <c r="F18" s="556" t="s">
        <v>88</v>
      </c>
      <c r="G18" s="680" t="s">
        <v>137</v>
      </c>
      <c r="H18" s="556" t="s">
        <v>35</v>
      </c>
      <c r="I18" s="556">
        <v>80.06</v>
      </c>
      <c r="J18" s="569">
        <v>0.3</v>
      </c>
      <c r="K18" s="556">
        <v>104.08</v>
      </c>
      <c r="L18" s="556">
        <v>366654.07</v>
      </c>
      <c r="M18" s="556">
        <v>366654.07</v>
      </c>
      <c r="N18" s="556">
        <v>366654.07</v>
      </c>
      <c r="O18" s="552">
        <f t="shared" si="0"/>
        <v>0</v>
      </c>
    </row>
    <row r="19" spans="1:15" x14ac:dyDescent="0.25">
      <c r="A19" s="555" t="s">
        <v>277</v>
      </c>
      <c r="B19" s="554" t="s">
        <v>1808</v>
      </c>
      <c r="C19" s="555" t="s">
        <v>199</v>
      </c>
      <c r="D19" s="568">
        <v>6</v>
      </c>
      <c r="E19" s="570">
        <v>6</v>
      </c>
      <c r="F19" s="556"/>
      <c r="G19" s="556" t="s">
        <v>217</v>
      </c>
      <c r="H19" s="556">
        <v>93565</v>
      </c>
      <c r="I19" s="564">
        <v>3443.79</v>
      </c>
      <c r="J19" s="569">
        <v>0.3</v>
      </c>
      <c r="K19" s="556">
        <v>4476.93</v>
      </c>
      <c r="L19" s="556">
        <v>26861.58</v>
      </c>
      <c r="M19" s="556">
        <v>26861.58</v>
      </c>
      <c r="N19" s="556">
        <v>26861.58</v>
      </c>
      <c r="O19" s="552">
        <f t="shared" si="0"/>
        <v>0</v>
      </c>
    </row>
    <row r="20" spans="1:15" x14ac:dyDescent="0.25">
      <c r="A20" s="555" t="s">
        <v>1807</v>
      </c>
      <c r="B20" s="554" t="s">
        <v>1808</v>
      </c>
      <c r="C20" s="555" t="s">
        <v>199</v>
      </c>
      <c r="D20" s="568">
        <v>6</v>
      </c>
      <c r="E20" s="570">
        <v>6</v>
      </c>
      <c r="F20" s="556"/>
      <c r="G20" s="556" t="s">
        <v>217</v>
      </c>
      <c r="H20" s="556">
        <v>93565</v>
      </c>
      <c r="I20" s="564">
        <v>3444.79</v>
      </c>
      <c r="J20" s="569">
        <v>0.3</v>
      </c>
      <c r="K20" s="556">
        <v>4478.2300000000005</v>
      </c>
      <c r="L20" s="556">
        <v>26869.38</v>
      </c>
      <c r="M20" s="556">
        <v>26869.38</v>
      </c>
      <c r="N20" s="556">
        <v>26869.38</v>
      </c>
      <c r="O20" s="552">
        <f t="shared" si="0"/>
        <v>0</v>
      </c>
    </row>
    <row r="21" spans="1:15" x14ac:dyDescent="0.25">
      <c r="A21" s="555" t="s">
        <v>276</v>
      </c>
      <c r="B21" s="554" t="s">
        <v>1806</v>
      </c>
      <c r="C21" s="555" t="s">
        <v>199</v>
      </c>
      <c r="D21" s="568">
        <v>6</v>
      </c>
      <c r="E21" s="570">
        <v>6</v>
      </c>
      <c r="F21" s="556"/>
      <c r="G21" s="556" t="s">
        <v>217</v>
      </c>
      <c r="H21" s="556">
        <v>93566</v>
      </c>
      <c r="I21" s="564">
        <v>3159.5</v>
      </c>
      <c r="J21" s="569">
        <v>0.3</v>
      </c>
      <c r="K21" s="556">
        <v>4107.3500000000004</v>
      </c>
      <c r="L21" s="556">
        <v>24644.1</v>
      </c>
      <c r="M21" s="556">
        <v>24644.1</v>
      </c>
      <c r="N21" s="556">
        <v>24644.1</v>
      </c>
      <c r="O21" s="552">
        <f t="shared" si="0"/>
        <v>0</v>
      </c>
    </row>
    <row r="22" spans="1:15" x14ac:dyDescent="0.25">
      <c r="A22" s="555" t="s">
        <v>177</v>
      </c>
      <c r="B22" s="554" t="s">
        <v>143</v>
      </c>
      <c r="C22" s="555" t="s">
        <v>40</v>
      </c>
      <c r="D22" s="568">
        <v>30</v>
      </c>
      <c r="E22" s="570">
        <v>30</v>
      </c>
      <c r="F22" s="556" t="s">
        <v>147</v>
      </c>
      <c r="G22" s="556" t="s">
        <v>116</v>
      </c>
      <c r="H22" s="556" t="s">
        <v>35</v>
      </c>
      <c r="I22" s="556">
        <v>242.61</v>
      </c>
      <c r="J22" s="569">
        <v>0.3</v>
      </c>
      <c r="K22" s="556">
        <v>315.39999999999998</v>
      </c>
      <c r="L22" s="556">
        <v>9462</v>
      </c>
      <c r="M22" s="556">
        <v>9462</v>
      </c>
      <c r="N22" s="556">
        <v>9462</v>
      </c>
      <c r="O22" s="552">
        <f t="shared" si="0"/>
        <v>0</v>
      </c>
    </row>
    <row r="23" spans="1:15" x14ac:dyDescent="0.25">
      <c r="A23" s="661" t="s">
        <v>43</v>
      </c>
      <c r="B23" s="657" t="s">
        <v>75</v>
      </c>
      <c r="C23" s="658" t="s">
        <v>56</v>
      </c>
      <c r="D23" s="659">
        <v>3.29</v>
      </c>
      <c r="E23" s="659">
        <v>399.26</v>
      </c>
      <c r="F23" s="659" t="s">
        <v>129</v>
      </c>
      <c r="G23" s="659" t="s">
        <v>361</v>
      </c>
      <c r="H23" s="659">
        <v>531000</v>
      </c>
      <c r="I23" s="659">
        <v>105.19</v>
      </c>
      <c r="J23" s="681">
        <v>0.3</v>
      </c>
      <c r="K23" s="659">
        <v>136.75</v>
      </c>
      <c r="L23" s="659">
        <v>449.90999999999997</v>
      </c>
      <c r="M23" s="659">
        <v>54598.832500000004</v>
      </c>
      <c r="N23" s="659">
        <v>54598.810000000005</v>
      </c>
      <c r="O23" s="552">
        <f t="shared" si="0"/>
        <v>-2.2499999999126885E-2</v>
      </c>
    </row>
    <row r="24" spans="1:15" x14ac:dyDescent="0.25">
      <c r="A24" s="682" t="s">
        <v>82</v>
      </c>
      <c r="B24" s="660" t="s">
        <v>75</v>
      </c>
      <c r="C24" s="661" t="s">
        <v>56</v>
      </c>
      <c r="D24" s="659">
        <v>72.03</v>
      </c>
      <c r="E24" s="659"/>
      <c r="F24" s="659" t="s">
        <v>129</v>
      </c>
      <c r="G24" s="659" t="s">
        <v>361</v>
      </c>
      <c r="H24" s="659">
        <v>531000</v>
      </c>
      <c r="I24" s="659">
        <v>105.19</v>
      </c>
      <c r="J24" s="681">
        <v>0.3</v>
      </c>
      <c r="K24" s="659">
        <v>136.75</v>
      </c>
      <c r="L24" s="659">
        <v>9850.11</v>
      </c>
      <c r="M24" s="659"/>
      <c r="N24" s="659">
        <v>0</v>
      </c>
      <c r="O24" s="552">
        <f t="shared" si="0"/>
        <v>0</v>
      </c>
    </row>
    <row r="25" spans="1:15" x14ac:dyDescent="0.25">
      <c r="A25" s="682" t="s">
        <v>39</v>
      </c>
      <c r="B25" s="660" t="s">
        <v>75</v>
      </c>
      <c r="C25" s="661" t="s">
        <v>56</v>
      </c>
      <c r="D25" s="683">
        <v>66.709999999999994</v>
      </c>
      <c r="E25" s="683"/>
      <c r="F25" s="659" t="s">
        <v>129</v>
      </c>
      <c r="G25" s="659" t="s">
        <v>361</v>
      </c>
      <c r="H25" s="659">
        <v>531000</v>
      </c>
      <c r="I25" s="659">
        <v>105.19</v>
      </c>
      <c r="J25" s="681">
        <v>0.3</v>
      </c>
      <c r="K25" s="659">
        <v>136.75</v>
      </c>
      <c r="L25" s="659">
        <v>9122.6</v>
      </c>
      <c r="M25" s="659"/>
      <c r="N25" s="659">
        <v>0</v>
      </c>
      <c r="O25" s="552">
        <f t="shared" si="0"/>
        <v>0</v>
      </c>
    </row>
    <row r="26" spans="1:15" x14ac:dyDescent="0.25">
      <c r="A26" s="684" t="s">
        <v>1811</v>
      </c>
      <c r="B26" s="660" t="s">
        <v>75</v>
      </c>
      <c r="C26" s="661" t="s">
        <v>56</v>
      </c>
      <c r="D26" s="683">
        <v>37.549999999999997</v>
      </c>
      <c r="E26" s="683"/>
      <c r="F26" s="659" t="s">
        <v>129</v>
      </c>
      <c r="G26" s="659" t="s">
        <v>361</v>
      </c>
      <c r="H26" s="659" t="s">
        <v>119</v>
      </c>
      <c r="I26" s="659">
        <v>105.19</v>
      </c>
      <c r="J26" s="681">
        <v>0.3</v>
      </c>
      <c r="K26" s="659">
        <v>136.75</v>
      </c>
      <c r="L26" s="659">
        <v>5134.9624999999996</v>
      </c>
      <c r="M26" s="659"/>
      <c r="N26" s="659">
        <v>0</v>
      </c>
      <c r="O26" s="552">
        <f t="shared" si="0"/>
        <v>0</v>
      </c>
    </row>
    <row r="27" spans="1:15" x14ac:dyDescent="0.25">
      <c r="A27" s="684" t="s">
        <v>1815</v>
      </c>
      <c r="B27" s="660" t="s">
        <v>75</v>
      </c>
      <c r="C27" s="661" t="s">
        <v>56</v>
      </c>
      <c r="D27" s="683">
        <v>42</v>
      </c>
      <c r="E27" s="683"/>
      <c r="F27" s="659" t="s">
        <v>129</v>
      </c>
      <c r="G27" s="659" t="s">
        <v>361</v>
      </c>
      <c r="H27" s="659">
        <v>531000</v>
      </c>
      <c r="I27" s="659">
        <v>105.19</v>
      </c>
      <c r="J27" s="681">
        <v>0.3</v>
      </c>
      <c r="K27" s="659">
        <v>136.75</v>
      </c>
      <c r="L27" s="659">
        <v>5743.5</v>
      </c>
      <c r="M27" s="659"/>
      <c r="N27" s="659">
        <v>0</v>
      </c>
      <c r="O27" s="552">
        <f t="shared" si="0"/>
        <v>0</v>
      </c>
    </row>
    <row r="28" spans="1:15" x14ac:dyDescent="0.25">
      <c r="A28" s="684" t="s">
        <v>1824</v>
      </c>
      <c r="B28" s="660" t="s">
        <v>75</v>
      </c>
      <c r="C28" s="661" t="s">
        <v>56</v>
      </c>
      <c r="D28" s="683">
        <v>42.45</v>
      </c>
      <c r="E28" s="683"/>
      <c r="F28" s="659" t="s">
        <v>129</v>
      </c>
      <c r="G28" s="659" t="s">
        <v>361</v>
      </c>
      <c r="H28" s="659">
        <v>531000</v>
      </c>
      <c r="I28" s="659">
        <v>105.19</v>
      </c>
      <c r="J28" s="681">
        <v>0.3</v>
      </c>
      <c r="K28" s="659">
        <v>136.75</v>
      </c>
      <c r="L28" s="659">
        <v>5805.04</v>
      </c>
      <c r="M28" s="659"/>
      <c r="N28" s="659">
        <v>0</v>
      </c>
      <c r="O28" s="552">
        <f t="shared" si="0"/>
        <v>0</v>
      </c>
    </row>
    <row r="29" spans="1:15" x14ac:dyDescent="0.25">
      <c r="A29" s="684" t="s">
        <v>161</v>
      </c>
      <c r="B29" s="660" t="s">
        <v>1606</v>
      </c>
      <c r="C29" s="661" t="s">
        <v>56</v>
      </c>
      <c r="D29" s="683">
        <v>9</v>
      </c>
      <c r="E29" s="683"/>
      <c r="F29" s="659"/>
      <c r="G29" s="659" t="s">
        <v>361</v>
      </c>
      <c r="H29" s="659">
        <v>531000</v>
      </c>
      <c r="I29" s="659">
        <v>105.19</v>
      </c>
      <c r="J29" s="681" t="s">
        <v>990</v>
      </c>
      <c r="K29" s="659">
        <v>136.75</v>
      </c>
      <c r="L29" s="659">
        <v>1230.75</v>
      </c>
      <c r="M29" s="659"/>
      <c r="N29" s="659">
        <v>0</v>
      </c>
      <c r="O29" s="552">
        <f t="shared" si="0"/>
        <v>0</v>
      </c>
    </row>
    <row r="30" spans="1:15" x14ac:dyDescent="0.25">
      <c r="A30" s="682" t="s">
        <v>189</v>
      </c>
      <c r="B30" s="660" t="s">
        <v>1592</v>
      </c>
      <c r="C30" s="661" t="s">
        <v>56</v>
      </c>
      <c r="D30" s="683">
        <v>126.23</v>
      </c>
      <c r="E30" s="683"/>
      <c r="F30" s="659" t="s">
        <v>130</v>
      </c>
      <c r="G30" s="659" t="s">
        <v>361</v>
      </c>
      <c r="H30" s="659">
        <v>531000</v>
      </c>
      <c r="I30" s="659">
        <v>105.19</v>
      </c>
      <c r="J30" s="681">
        <v>0.3</v>
      </c>
      <c r="K30" s="659">
        <v>136.75</v>
      </c>
      <c r="L30" s="659">
        <v>17261.96</v>
      </c>
      <c r="M30" s="659"/>
      <c r="N30" s="659">
        <v>0</v>
      </c>
      <c r="O30" s="552">
        <f t="shared" si="0"/>
        <v>0</v>
      </c>
    </row>
    <row r="31" spans="1:15" x14ac:dyDescent="0.25">
      <c r="A31" s="685" t="s">
        <v>198</v>
      </c>
      <c r="B31" s="562" t="s">
        <v>246</v>
      </c>
      <c r="C31" s="563" t="s">
        <v>40</v>
      </c>
      <c r="D31" s="564">
        <v>2</v>
      </c>
      <c r="E31" s="570">
        <v>2</v>
      </c>
      <c r="F31" s="564"/>
      <c r="G31" s="564" t="s">
        <v>115</v>
      </c>
      <c r="H31" s="564" t="s">
        <v>35</v>
      </c>
      <c r="I31" s="564">
        <v>614.70000000000005</v>
      </c>
      <c r="J31" s="571">
        <v>0.3</v>
      </c>
      <c r="K31" s="564">
        <v>799.11</v>
      </c>
      <c r="L31" s="556">
        <v>1598.22</v>
      </c>
      <c r="M31" s="556">
        <v>1598.22</v>
      </c>
      <c r="N31" s="556">
        <v>1598.22</v>
      </c>
      <c r="O31" s="552">
        <f t="shared" si="0"/>
        <v>0</v>
      </c>
    </row>
    <row r="32" spans="1:15" x14ac:dyDescent="0.25">
      <c r="A32" s="682" t="s">
        <v>27</v>
      </c>
      <c r="B32" s="660" t="s">
        <v>280</v>
      </c>
      <c r="C32" s="661" t="s">
        <v>59</v>
      </c>
      <c r="D32" s="659">
        <v>57.63</v>
      </c>
      <c r="E32" s="659">
        <v>63.260000000000005</v>
      </c>
      <c r="F32" s="659" t="s">
        <v>128</v>
      </c>
      <c r="G32" s="659" t="s">
        <v>361</v>
      </c>
      <c r="H32" s="659">
        <v>570200</v>
      </c>
      <c r="I32" s="659" t="s">
        <v>35</v>
      </c>
      <c r="J32" s="681" t="s">
        <v>1797</v>
      </c>
      <c r="K32" s="659">
        <v>326.29000000000002</v>
      </c>
      <c r="L32" s="659">
        <v>18804.099999999999</v>
      </c>
      <c r="M32" s="659">
        <v>20641.12</v>
      </c>
      <c r="N32" s="659">
        <v>20641.109999999997</v>
      </c>
      <c r="O32" s="552">
        <f t="shared" si="0"/>
        <v>-1.0000000002037268E-2</v>
      </c>
    </row>
    <row r="33" spans="1:15" x14ac:dyDescent="0.25">
      <c r="A33" s="684" t="s">
        <v>2</v>
      </c>
      <c r="B33" s="660" t="s">
        <v>280</v>
      </c>
      <c r="C33" s="661" t="s">
        <v>59</v>
      </c>
      <c r="D33" s="659">
        <v>2.63</v>
      </c>
      <c r="E33" s="659"/>
      <c r="F33" s="659" t="s">
        <v>128</v>
      </c>
      <c r="G33" s="659" t="s">
        <v>361</v>
      </c>
      <c r="H33" s="659">
        <v>570210</v>
      </c>
      <c r="I33" s="659" t="s">
        <v>35</v>
      </c>
      <c r="J33" s="681" t="s">
        <v>1797</v>
      </c>
      <c r="K33" s="659">
        <v>326.29000000000002</v>
      </c>
      <c r="L33" s="659">
        <v>858.15</v>
      </c>
      <c r="M33" s="659"/>
      <c r="N33" s="659">
        <v>0</v>
      </c>
      <c r="O33" s="552">
        <f t="shared" si="0"/>
        <v>0</v>
      </c>
    </row>
    <row r="34" spans="1:15" x14ac:dyDescent="0.25">
      <c r="A34" s="684" t="s">
        <v>159</v>
      </c>
      <c r="B34" s="660" t="s">
        <v>280</v>
      </c>
      <c r="C34" s="661" t="s">
        <v>56</v>
      </c>
      <c r="D34" s="683">
        <v>3</v>
      </c>
      <c r="E34" s="683"/>
      <c r="F34" s="659"/>
      <c r="G34" s="659" t="s">
        <v>361</v>
      </c>
      <c r="H34" s="659">
        <v>570210</v>
      </c>
      <c r="I34" s="659" t="s">
        <v>35</v>
      </c>
      <c r="J34" s="681" t="s">
        <v>1797</v>
      </c>
      <c r="K34" s="659">
        <v>326.29000000000002</v>
      </c>
      <c r="L34" s="659">
        <v>978.87</v>
      </c>
      <c r="M34" s="659"/>
      <c r="N34" s="659">
        <v>0</v>
      </c>
      <c r="O34" s="552">
        <f t="shared" si="0"/>
        <v>0</v>
      </c>
    </row>
    <row r="35" spans="1:15" x14ac:dyDescent="0.25">
      <c r="A35" s="686" t="s">
        <v>26</v>
      </c>
      <c r="B35" s="662" t="s">
        <v>281</v>
      </c>
      <c r="C35" s="663" t="s">
        <v>59</v>
      </c>
      <c r="D35" s="664">
        <v>1861.1</v>
      </c>
      <c r="E35" s="664">
        <v>1991.44</v>
      </c>
      <c r="F35" s="664" t="s">
        <v>126</v>
      </c>
      <c r="G35" s="664" t="s">
        <v>361</v>
      </c>
      <c r="H35" s="664">
        <v>570350</v>
      </c>
      <c r="I35" s="664" t="s">
        <v>35</v>
      </c>
      <c r="J35" s="687" t="s">
        <v>1797</v>
      </c>
      <c r="K35" s="664">
        <v>413.19</v>
      </c>
      <c r="L35" s="664">
        <v>768987.91</v>
      </c>
      <c r="M35" s="664">
        <v>822843.10569999996</v>
      </c>
      <c r="N35" s="664">
        <v>822843.1</v>
      </c>
      <c r="O35" s="552">
        <f t="shared" si="0"/>
        <v>-5.6999999796971679E-3</v>
      </c>
    </row>
    <row r="36" spans="1:15" x14ac:dyDescent="0.25">
      <c r="A36" s="686" t="s">
        <v>37</v>
      </c>
      <c r="B36" s="662" t="s">
        <v>281</v>
      </c>
      <c r="C36" s="663" t="s">
        <v>59</v>
      </c>
      <c r="D36" s="688">
        <v>42.69</v>
      </c>
      <c r="E36" s="688"/>
      <c r="F36" s="664" t="s">
        <v>126</v>
      </c>
      <c r="G36" s="664" t="s">
        <v>361</v>
      </c>
      <c r="H36" s="664">
        <v>570350</v>
      </c>
      <c r="I36" s="664" t="s">
        <v>35</v>
      </c>
      <c r="J36" s="687" t="s">
        <v>1797</v>
      </c>
      <c r="K36" s="664">
        <v>413.19</v>
      </c>
      <c r="L36" s="664">
        <v>17639.09</v>
      </c>
      <c r="M36" s="664"/>
      <c r="N36" s="664">
        <v>0</v>
      </c>
      <c r="O36" s="552">
        <f t="shared" si="0"/>
        <v>0</v>
      </c>
    </row>
    <row r="37" spans="1:15" x14ac:dyDescent="0.25">
      <c r="A37" s="689" t="s">
        <v>11</v>
      </c>
      <c r="B37" s="662" t="s">
        <v>281</v>
      </c>
      <c r="C37" s="690" t="s">
        <v>59</v>
      </c>
      <c r="D37" s="664">
        <v>2.63</v>
      </c>
      <c r="E37" s="664"/>
      <c r="F37" s="664" t="s">
        <v>126</v>
      </c>
      <c r="G37" s="664" t="s">
        <v>361</v>
      </c>
      <c r="H37" s="664" t="s">
        <v>118</v>
      </c>
      <c r="I37" s="664" t="s">
        <v>35</v>
      </c>
      <c r="J37" s="687" t="s">
        <v>1797</v>
      </c>
      <c r="K37" s="664">
        <v>413.19</v>
      </c>
      <c r="L37" s="664">
        <v>1086.69</v>
      </c>
      <c r="M37" s="664"/>
      <c r="N37" s="664">
        <v>0</v>
      </c>
      <c r="O37" s="552">
        <f t="shared" si="0"/>
        <v>0</v>
      </c>
    </row>
    <row r="38" spans="1:15" x14ac:dyDescent="0.25">
      <c r="A38" s="689" t="s">
        <v>1809</v>
      </c>
      <c r="B38" s="662" t="s">
        <v>281</v>
      </c>
      <c r="C38" s="663" t="s">
        <v>59</v>
      </c>
      <c r="D38" s="688">
        <v>24.03</v>
      </c>
      <c r="E38" s="688"/>
      <c r="F38" s="664" t="s">
        <v>126</v>
      </c>
      <c r="G38" s="664" t="s">
        <v>361</v>
      </c>
      <c r="H38" s="664" t="s">
        <v>118</v>
      </c>
      <c r="I38" s="664" t="s">
        <v>35</v>
      </c>
      <c r="J38" s="687" t="s">
        <v>1797</v>
      </c>
      <c r="K38" s="664">
        <v>413.19</v>
      </c>
      <c r="L38" s="664">
        <v>9928.9557000000004</v>
      </c>
      <c r="M38" s="664"/>
      <c r="N38" s="664">
        <v>0</v>
      </c>
      <c r="O38" s="552">
        <f t="shared" si="0"/>
        <v>0</v>
      </c>
    </row>
    <row r="39" spans="1:15" ht="31.5" x14ac:dyDescent="0.25">
      <c r="A39" s="689" t="s">
        <v>1813</v>
      </c>
      <c r="B39" s="662" t="s">
        <v>991</v>
      </c>
      <c r="C39" s="663" t="s">
        <v>59</v>
      </c>
      <c r="D39" s="688">
        <v>30.82</v>
      </c>
      <c r="E39" s="688"/>
      <c r="F39" s="664" t="s">
        <v>126</v>
      </c>
      <c r="G39" s="664" t="s">
        <v>361</v>
      </c>
      <c r="H39" s="664">
        <v>570350</v>
      </c>
      <c r="I39" s="664" t="s">
        <v>35</v>
      </c>
      <c r="J39" s="687" t="s">
        <v>1797</v>
      </c>
      <c r="K39" s="664">
        <v>413.19</v>
      </c>
      <c r="L39" s="664">
        <v>12734.52</v>
      </c>
      <c r="M39" s="664"/>
      <c r="N39" s="664">
        <v>0</v>
      </c>
      <c r="O39" s="552">
        <f t="shared" si="0"/>
        <v>0</v>
      </c>
    </row>
    <row r="40" spans="1:15" ht="31.5" x14ac:dyDescent="0.25">
      <c r="A40" s="689" t="s">
        <v>1822</v>
      </c>
      <c r="B40" s="662" t="s">
        <v>73</v>
      </c>
      <c r="C40" s="663" t="s">
        <v>59</v>
      </c>
      <c r="D40" s="688">
        <v>27.17</v>
      </c>
      <c r="E40" s="688"/>
      <c r="F40" s="664" t="s">
        <v>126</v>
      </c>
      <c r="G40" s="664" t="s">
        <v>361</v>
      </c>
      <c r="H40" s="664">
        <v>570350</v>
      </c>
      <c r="I40" s="664" t="s">
        <v>35</v>
      </c>
      <c r="J40" s="687" t="s">
        <v>1797</v>
      </c>
      <c r="K40" s="664">
        <v>413.19</v>
      </c>
      <c r="L40" s="664">
        <v>11226.37</v>
      </c>
      <c r="M40" s="664"/>
      <c r="N40" s="664">
        <v>0</v>
      </c>
      <c r="O40" s="552">
        <f t="shared" si="0"/>
        <v>0</v>
      </c>
    </row>
    <row r="41" spans="1:15" ht="31.5" x14ac:dyDescent="0.25">
      <c r="A41" s="689" t="s">
        <v>48</v>
      </c>
      <c r="B41" s="662" t="s">
        <v>73</v>
      </c>
      <c r="C41" s="663" t="s">
        <v>56</v>
      </c>
      <c r="D41" s="688">
        <v>3</v>
      </c>
      <c r="E41" s="688"/>
      <c r="F41" s="664"/>
      <c r="G41" s="664" t="s">
        <v>361</v>
      </c>
      <c r="H41" s="664" t="s">
        <v>118</v>
      </c>
      <c r="I41" s="664" t="s">
        <v>35</v>
      </c>
      <c r="J41" s="687" t="s">
        <v>1797</v>
      </c>
      <c r="K41" s="664">
        <v>413.19</v>
      </c>
      <c r="L41" s="664">
        <v>1239.57</v>
      </c>
      <c r="M41" s="664"/>
      <c r="N41" s="664">
        <v>0</v>
      </c>
      <c r="O41" s="552">
        <f t="shared" si="0"/>
        <v>0</v>
      </c>
    </row>
    <row r="42" spans="1:15" x14ac:dyDescent="0.25">
      <c r="A42" s="555" t="s">
        <v>3</v>
      </c>
      <c r="B42" s="562" t="s">
        <v>152</v>
      </c>
      <c r="C42" s="563" t="s">
        <v>40</v>
      </c>
      <c r="D42" s="564">
        <v>5</v>
      </c>
      <c r="E42" s="570">
        <v>5</v>
      </c>
      <c r="F42" s="564" t="s">
        <v>124</v>
      </c>
      <c r="G42" s="564" t="s">
        <v>116</v>
      </c>
      <c r="H42" s="556" t="s">
        <v>35</v>
      </c>
      <c r="I42" s="564">
        <v>1226.9000000000001</v>
      </c>
      <c r="J42" s="571">
        <v>0.3</v>
      </c>
      <c r="K42" s="564">
        <v>1594.97</v>
      </c>
      <c r="L42" s="556">
        <v>7974.85</v>
      </c>
      <c r="M42" s="556">
        <v>7974.85</v>
      </c>
      <c r="N42" s="556">
        <v>7974.85</v>
      </c>
      <c r="O42" s="552">
        <f t="shared" si="0"/>
        <v>0</v>
      </c>
    </row>
    <row r="43" spans="1:15" x14ac:dyDescent="0.25">
      <c r="A43" s="560" t="s">
        <v>28</v>
      </c>
      <c r="B43" s="559" t="s">
        <v>102</v>
      </c>
      <c r="C43" s="560"/>
      <c r="D43" s="691"/>
      <c r="E43" s="691"/>
      <c r="F43" s="692"/>
      <c r="G43" s="561"/>
      <c r="H43" s="561"/>
      <c r="I43" s="561"/>
      <c r="J43" s="693"/>
      <c r="K43" s="561">
        <v>0</v>
      </c>
      <c r="L43" s="692"/>
      <c r="M43" s="692"/>
      <c r="N43" s="692">
        <v>0</v>
      </c>
      <c r="O43" s="552">
        <f t="shared" si="0"/>
        <v>0</v>
      </c>
    </row>
    <row r="44" spans="1:15" x14ac:dyDescent="0.25">
      <c r="A44" s="694" t="s">
        <v>13</v>
      </c>
      <c r="B44" s="559" t="s">
        <v>102</v>
      </c>
      <c r="C44" s="694"/>
      <c r="D44" s="695"/>
      <c r="E44" s="695"/>
      <c r="F44" s="696"/>
      <c r="G44" s="697"/>
      <c r="H44" s="697"/>
      <c r="I44" s="697"/>
      <c r="J44" s="698"/>
      <c r="K44" s="697"/>
      <c r="L44" s="696"/>
      <c r="M44" s="696"/>
      <c r="N44" s="696">
        <v>0</v>
      </c>
      <c r="O44" s="552">
        <f t="shared" si="0"/>
        <v>0</v>
      </c>
    </row>
    <row r="45" spans="1:15" x14ac:dyDescent="0.25">
      <c r="A45" s="685" t="s">
        <v>200</v>
      </c>
      <c r="B45" s="562" t="s">
        <v>247</v>
      </c>
      <c r="C45" s="563" t="s">
        <v>40</v>
      </c>
      <c r="D45" s="564">
        <v>10</v>
      </c>
      <c r="E45" s="570">
        <v>10</v>
      </c>
      <c r="F45" s="564"/>
      <c r="G45" s="564" t="s">
        <v>115</v>
      </c>
      <c r="H45" s="564" t="s">
        <v>35</v>
      </c>
      <c r="I45" s="564">
        <v>1742.4</v>
      </c>
      <c r="J45" s="571">
        <v>0.3</v>
      </c>
      <c r="K45" s="564">
        <v>2265.12</v>
      </c>
      <c r="L45" s="556">
        <v>22651.200000000001</v>
      </c>
      <c r="M45" s="556">
        <v>22651.200000000001</v>
      </c>
      <c r="N45" s="556">
        <v>22651.200000000001</v>
      </c>
      <c r="O45" s="552">
        <f t="shared" si="0"/>
        <v>0</v>
      </c>
    </row>
    <row r="46" spans="1:15" x14ac:dyDescent="0.25">
      <c r="A46" s="685" t="s">
        <v>202</v>
      </c>
      <c r="B46" s="562" t="s">
        <v>248</v>
      </c>
      <c r="C46" s="563" t="s">
        <v>40</v>
      </c>
      <c r="D46" s="564">
        <v>2</v>
      </c>
      <c r="E46" s="570">
        <v>2</v>
      </c>
      <c r="F46" s="564"/>
      <c r="G46" s="564" t="s">
        <v>115</v>
      </c>
      <c r="H46" s="564" t="s">
        <v>35</v>
      </c>
      <c r="I46" s="564">
        <v>1229.4000000000001</v>
      </c>
      <c r="J46" s="571">
        <v>0.3</v>
      </c>
      <c r="K46" s="564">
        <v>1598.22</v>
      </c>
      <c r="L46" s="556">
        <v>3196.44</v>
      </c>
      <c r="M46" s="556">
        <v>3196.44</v>
      </c>
      <c r="N46" s="556">
        <v>3196.44</v>
      </c>
      <c r="O46" s="552">
        <f t="shared" si="0"/>
        <v>0</v>
      </c>
    </row>
    <row r="47" spans="1:15" x14ac:dyDescent="0.25">
      <c r="A47" s="685" t="s">
        <v>204</v>
      </c>
      <c r="B47" s="562" t="s">
        <v>249</v>
      </c>
      <c r="C47" s="563" t="s">
        <v>40</v>
      </c>
      <c r="D47" s="564">
        <v>1</v>
      </c>
      <c r="E47" s="570">
        <v>1</v>
      </c>
      <c r="F47" s="564"/>
      <c r="G47" s="564" t="s">
        <v>115</v>
      </c>
      <c r="H47" s="564" t="s">
        <v>35</v>
      </c>
      <c r="I47" s="564">
        <v>1229.4000000000001</v>
      </c>
      <c r="J47" s="571">
        <v>0.3</v>
      </c>
      <c r="K47" s="564">
        <v>1598.22</v>
      </c>
      <c r="L47" s="556">
        <v>1598.22</v>
      </c>
      <c r="M47" s="556">
        <v>1598.22</v>
      </c>
      <c r="N47" s="556">
        <v>1598.22</v>
      </c>
      <c r="O47" s="552">
        <f t="shared" si="0"/>
        <v>0</v>
      </c>
    </row>
    <row r="48" spans="1:15" x14ac:dyDescent="0.25">
      <c r="A48" s="555" t="s">
        <v>150</v>
      </c>
      <c r="B48" s="557" t="s">
        <v>1900</v>
      </c>
      <c r="C48" s="558" t="s">
        <v>56</v>
      </c>
      <c r="D48" s="556">
        <v>14.2</v>
      </c>
      <c r="E48" s="570">
        <v>14.2</v>
      </c>
      <c r="F48" s="556" t="s">
        <v>121</v>
      </c>
      <c r="G48" s="556" t="s">
        <v>116</v>
      </c>
      <c r="H48" s="556" t="s">
        <v>35</v>
      </c>
      <c r="I48" s="556">
        <v>17.170000000000002</v>
      </c>
      <c r="J48" s="569">
        <v>0.3</v>
      </c>
      <c r="K48" s="556">
        <v>22.330000000000002</v>
      </c>
      <c r="L48" s="556">
        <v>317.08999999999997</v>
      </c>
      <c r="M48" s="556">
        <v>317.08999999999997</v>
      </c>
      <c r="N48" s="556">
        <v>317.08999999999997</v>
      </c>
      <c r="O48" s="552">
        <f t="shared" si="0"/>
        <v>0</v>
      </c>
    </row>
    <row r="49" spans="1:15" x14ac:dyDescent="0.25">
      <c r="A49" s="685" t="s">
        <v>206</v>
      </c>
      <c r="B49" s="562" t="s">
        <v>250</v>
      </c>
      <c r="C49" s="563" t="s">
        <v>40</v>
      </c>
      <c r="D49" s="564">
        <v>1</v>
      </c>
      <c r="E49" s="570">
        <v>1</v>
      </c>
      <c r="F49" s="564"/>
      <c r="G49" s="564" t="s">
        <v>115</v>
      </c>
      <c r="H49" s="564" t="s">
        <v>35</v>
      </c>
      <c r="I49" s="564">
        <v>1229.4000000000001</v>
      </c>
      <c r="J49" s="571">
        <v>0.3</v>
      </c>
      <c r="K49" s="564">
        <v>1598.22</v>
      </c>
      <c r="L49" s="556">
        <v>1598.22</v>
      </c>
      <c r="M49" s="556">
        <v>1598.22</v>
      </c>
      <c r="N49" s="556">
        <v>1598.22</v>
      </c>
      <c r="O49" s="552">
        <f t="shared" si="0"/>
        <v>0</v>
      </c>
    </row>
    <row r="50" spans="1:15" x14ac:dyDescent="0.25">
      <c r="A50" s="560" t="s">
        <v>22</v>
      </c>
      <c r="B50" s="559" t="s">
        <v>58</v>
      </c>
      <c r="C50" s="560"/>
      <c r="D50" s="691"/>
      <c r="E50" s="691"/>
      <c r="F50" s="692"/>
      <c r="G50" s="561"/>
      <c r="H50" s="699"/>
      <c r="I50" s="561"/>
      <c r="J50" s="693"/>
      <c r="K50" s="561">
        <v>0</v>
      </c>
      <c r="L50" s="692"/>
      <c r="M50" s="692"/>
      <c r="N50" s="692">
        <v>0</v>
      </c>
      <c r="O50" s="552">
        <f t="shared" si="0"/>
        <v>0</v>
      </c>
    </row>
    <row r="51" spans="1:15" x14ac:dyDescent="0.25">
      <c r="A51" s="694" t="s">
        <v>25</v>
      </c>
      <c r="B51" s="559" t="s">
        <v>1796</v>
      </c>
      <c r="C51" s="694"/>
      <c r="D51" s="695"/>
      <c r="E51" s="695"/>
      <c r="F51" s="696"/>
      <c r="G51" s="697"/>
      <c r="H51" s="697"/>
      <c r="I51" s="697"/>
      <c r="J51" s="698"/>
      <c r="K51" s="697"/>
      <c r="L51" s="692"/>
      <c r="M51" s="692"/>
      <c r="N51" s="692">
        <v>0</v>
      </c>
      <c r="O51" s="552">
        <f t="shared" si="0"/>
        <v>0</v>
      </c>
    </row>
    <row r="52" spans="1:15" x14ac:dyDescent="0.25">
      <c r="A52" s="694" t="s">
        <v>12</v>
      </c>
      <c r="B52" s="559" t="s">
        <v>1840</v>
      </c>
      <c r="C52" s="694"/>
      <c r="D52" s="695"/>
      <c r="E52" s="695"/>
      <c r="F52" s="696"/>
      <c r="G52" s="697"/>
      <c r="H52" s="697"/>
      <c r="I52" s="697"/>
      <c r="J52" s="698"/>
      <c r="K52" s="697"/>
      <c r="L52" s="696"/>
      <c r="M52" s="696"/>
      <c r="N52" s="696">
        <v>0</v>
      </c>
      <c r="O52" s="552">
        <f t="shared" si="0"/>
        <v>0</v>
      </c>
    </row>
    <row r="53" spans="1:15" x14ac:dyDescent="0.25">
      <c r="A53" s="555" t="s">
        <v>25</v>
      </c>
      <c r="B53" s="557" t="s">
        <v>78</v>
      </c>
      <c r="C53" s="558" t="s">
        <v>56</v>
      </c>
      <c r="D53" s="556">
        <v>265.64</v>
      </c>
      <c r="E53" s="570">
        <v>265.64</v>
      </c>
      <c r="F53" s="556" t="s">
        <v>121</v>
      </c>
      <c r="G53" s="556" t="s">
        <v>115</v>
      </c>
      <c r="H53" s="556">
        <v>401200</v>
      </c>
      <c r="I53" s="556">
        <v>0.94</v>
      </c>
      <c r="J53" s="569">
        <v>0.3</v>
      </c>
      <c r="K53" s="556">
        <v>1.23</v>
      </c>
      <c r="L53" s="556">
        <v>326.74</v>
      </c>
      <c r="M53" s="556">
        <v>326.74</v>
      </c>
      <c r="N53" s="556">
        <v>326.74</v>
      </c>
      <c r="O53" s="552">
        <f t="shared" si="0"/>
        <v>0</v>
      </c>
    </row>
    <row r="54" spans="1:15" x14ac:dyDescent="0.25">
      <c r="A54" s="685" t="s">
        <v>208</v>
      </c>
      <c r="B54" s="562" t="s">
        <v>251</v>
      </c>
      <c r="C54" s="563" t="s">
        <v>40</v>
      </c>
      <c r="D54" s="564">
        <v>2</v>
      </c>
      <c r="E54" s="570">
        <v>2</v>
      </c>
      <c r="F54" s="564"/>
      <c r="G54" s="564" t="s">
        <v>115</v>
      </c>
      <c r="H54" s="564" t="s">
        <v>35</v>
      </c>
      <c r="I54" s="564">
        <v>614.70000000000005</v>
      </c>
      <c r="J54" s="571">
        <v>0.3</v>
      </c>
      <c r="K54" s="564">
        <v>799.11</v>
      </c>
      <c r="L54" s="556">
        <v>1598.22</v>
      </c>
      <c r="M54" s="556">
        <v>1598.22</v>
      </c>
      <c r="N54" s="556">
        <v>1598.22</v>
      </c>
      <c r="O54" s="552">
        <f t="shared" si="0"/>
        <v>0</v>
      </c>
    </row>
    <row r="55" spans="1:15" x14ac:dyDescent="0.25">
      <c r="A55" s="685" t="s">
        <v>209</v>
      </c>
      <c r="B55" s="562" t="s">
        <v>252</v>
      </c>
      <c r="C55" s="563" t="s">
        <v>40</v>
      </c>
      <c r="D55" s="564">
        <v>2</v>
      </c>
      <c r="E55" s="570">
        <v>2</v>
      </c>
      <c r="F55" s="564"/>
      <c r="G55" s="564" t="s">
        <v>115</v>
      </c>
      <c r="H55" s="564" t="s">
        <v>35</v>
      </c>
      <c r="I55" s="564">
        <v>614.70000000000005</v>
      </c>
      <c r="J55" s="571">
        <v>0.3</v>
      </c>
      <c r="K55" s="564">
        <v>799.11</v>
      </c>
      <c r="L55" s="556">
        <v>1598.22</v>
      </c>
      <c r="M55" s="556">
        <v>1598.22</v>
      </c>
      <c r="N55" s="556">
        <v>1598.22</v>
      </c>
      <c r="O55" s="552">
        <f t="shared" si="0"/>
        <v>0</v>
      </c>
    </row>
    <row r="56" spans="1:15" x14ac:dyDescent="0.25">
      <c r="A56" s="685" t="s">
        <v>211</v>
      </c>
      <c r="B56" s="562" t="s">
        <v>253</v>
      </c>
      <c r="C56" s="563" t="s">
        <v>40</v>
      </c>
      <c r="D56" s="564">
        <v>1</v>
      </c>
      <c r="E56" s="570">
        <v>1</v>
      </c>
      <c r="F56" s="564"/>
      <c r="G56" s="564" t="s">
        <v>115</v>
      </c>
      <c r="H56" s="564" t="s">
        <v>35</v>
      </c>
      <c r="I56" s="564">
        <v>614.70000000000005</v>
      </c>
      <c r="J56" s="571">
        <v>0.3</v>
      </c>
      <c r="K56" s="564">
        <v>799.11</v>
      </c>
      <c r="L56" s="556">
        <v>799.11</v>
      </c>
      <c r="M56" s="556">
        <v>799.11</v>
      </c>
      <c r="N56" s="556">
        <v>799.11</v>
      </c>
      <c r="O56" s="552">
        <f t="shared" si="0"/>
        <v>0</v>
      </c>
    </row>
    <row r="57" spans="1:15" x14ac:dyDescent="0.25">
      <c r="A57" s="555" t="s">
        <v>178</v>
      </c>
      <c r="B57" s="554" t="s">
        <v>144</v>
      </c>
      <c r="C57" s="555" t="s">
        <v>40</v>
      </c>
      <c r="D57" s="568">
        <v>60</v>
      </c>
      <c r="E57" s="570">
        <v>60</v>
      </c>
      <c r="F57" s="556" t="s">
        <v>147</v>
      </c>
      <c r="G57" s="556" t="s">
        <v>116</v>
      </c>
      <c r="H57" s="556" t="s">
        <v>35</v>
      </c>
      <c r="I57" s="556">
        <v>67.150000000000006</v>
      </c>
      <c r="J57" s="569">
        <v>0.3</v>
      </c>
      <c r="K57" s="556">
        <v>87.300000000000011</v>
      </c>
      <c r="L57" s="556">
        <v>5238</v>
      </c>
      <c r="M57" s="556">
        <v>5238</v>
      </c>
      <c r="N57" s="556">
        <v>5238</v>
      </c>
      <c r="O57" s="552">
        <f t="shared" si="0"/>
        <v>0</v>
      </c>
    </row>
    <row r="58" spans="1:15" x14ac:dyDescent="0.25">
      <c r="A58" s="679" t="s">
        <v>1801</v>
      </c>
      <c r="B58" s="554" t="s">
        <v>1893</v>
      </c>
      <c r="C58" s="555" t="s">
        <v>57</v>
      </c>
      <c r="D58" s="568">
        <v>38.800000000000004</v>
      </c>
      <c r="E58" s="570">
        <v>38.800000000000004</v>
      </c>
      <c r="F58" s="556" t="s">
        <v>35</v>
      </c>
      <c r="G58" s="556" t="s">
        <v>217</v>
      </c>
      <c r="H58" s="556">
        <v>74072</v>
      </c>
      <c r="I58" s="556">
        <v>155.22</v>
      </c>
      <c r="J58" s="569">
        <v>0.3</v>
      </c>
      <c r="K58" s="556">
        <v>201.79</v>
      </c>
      <c r="L58" s="556">
        <v>7829.46</v>
      </c>
      <c r="M58" s="556">
        <v>7829.46</v>
      </c>
      <c r="N58" s="556">
        <v>7829.46</v>
      </c>
      <c r="O58" s="552">
        <f t="shared" si="0"/>
        <v>0</v>
      </c>
    </row>
    <row r="59" spans="1:15" x14ac:dyDescent="0.25">
      <c r="A59" s="560" t="s">
        <v>167</v>
      </c>
      <c r="B59" s="559" t="s">
        <v>1770</v>
      </c>
      <c r="C59" s="560"/>
      <c r="D59" s="691"/>
      <c r="E59" s="691"/>
      <c r="F59" s="692"/>
      <c r="G59" s="561"/>
      <c r="H59" s="561"/>
      <c r="I59" s="561"/>
      <c r="J59" s="693"/>
      <c r="K59" s="561"/>
      <c r="L59" s="692"/>
      <c r="M59" s="692"/>
      <c r="N59" s="692">
        <v>0</v>
      </c>
      <c r="O59" s="552">
        <f t="shared" si="0"/>
        <v>0</v>
      </c>
    </row>
    <row r="60" spans="1:15" x14ac:dyDescent="0.25">
      <c r="A60" s="560" t="s">
        <v>83</v>
      </c>
      <c r="B60" s="559" t="s">
        <v>1770</v>
      </c>
      <c r="C60" s="560"/>
      <c r="D60" s="691"/>
      <c r="E60" s="691"/>
      <c r="F60" s="692"/>
      <c r="G60" s="561"/>
      <c r="H60" s="561"/>
      <c r="I60" s="561"/>
      <c r="J60" s="693"/>
      <c r="K60" s="561"/>
      <c r="L60" s="561"/>
      <c r="M60" s="561"/>
      <c r="N60" s="561">
        <v>0</v>
      </c>
      <c r="O60" s="552">
        <f t="shared" si="0"/>
        <v>0</v>
      </c>
    </row>
    <row r="61" spans="1:15" ht="31.5" x14ac:dyDescent="0.25">
      <c r="A61" s="560" t="s">
        <v>166</v>
      </c>
      <c r="B61" s="559" t="s">
        <v>1745</v>
      </c>
      <c r="C61" s="560"/>
      <c r="D61" s="691"/>
      <c r="E61" s="691"/>
      <c r="F61" s="692"/>
      <c r="G61" s="561"/>
      <c r="H61" s="561"/>
      <c r="I61" s="561"/>
      <c r="J61" s="693"/>
      <c r="K61" s="561"/>
      <c r="L61" s="692"/>
      <c r="M61" s="692"/>
      <c r="N61" s="692">
        <v>0</v>
      </c>
      <c r="O61" s="552">
        <f t="shared" si="0"/>
        <v>0</v>
      </c>
    </row>
    <row r="62" spans="1:15" ht="31.5" x14ac:dyDescent="0.25">
      <c r="A62" s="560" t="s">
        <v>82</v>
      </c>
      <c r="B62" s="559" t="s">
        <v>1745</v>
      </c>
      <c r="C62" s="560"/>
      <c r="D62" s="691"/>
      <c r="E62" s="691"/>
      <c r="F62" s="692"/>
      <c r="G62" s="561"/>
      <c r="H62" s="561"/>
      <c r="I62" s="561"/>
      <c r="J62" s="693"/>
      <c r="K62" s="561"/>
      <c r="L62" s="561"/>
      <c r="M62" s="561"/>
      <c r="N62" s="561">
        <v>0</v>
      </c>
      <c r="O62" s="552">
        <f t="shared" si="0"/>
        <v>0</v>
      </c>
    </row>
    <row r="63" spans="1:15" ht="31.5" x14ac:dyDescent="0.25">
      <c r="A63" s="560" t="s">
        <v>164</v>
      </c>
      <c r="B63" s="559" t="s">
        <v>1688</v>
      </c>
      <c r="C63" s="560"/>
      <c r="D63" s="691"/>
      <c r="E63" s="691"/>
      <c r="F63" s="692"/>
      <c r="G63" s="561"/>
      <c r="H63" s="561"/>
      <c r="I63" s="561"/>
      <c r="J63" s="693"/>
      <c r="K63" s="561"/>
      <c r="L63" s="692"/>
      <c r="M63" s="692"/>
      <c r="N63" s="692">
        <v>0</v>
      </c>
      <c r="O63" s="552">
        <f t="shared" si="0"/>
        <v>0</v>
      </c>
    </row>
    <row r="64" spans="1:15" ht="31.5" x14ac:dyDescent="0.25">
      <c r="A64" s="560" t="s">
        <v>80</v>
      </c>
      <c r="B64" s="559" t="s">
        <v>1688</v>
      </c>
      <c r="C64" s="560"/>
      <c r="D64" s="691"/>
      <c r="E64" s="691"/>
      <c r="F64" s="692"/>
      <c r="G64" s="561"/>
      <c r="H64" s="561"/>
      <c r="I64" s="561"/>
      <c r="J64" s="693"/>
      <c r="K64" s="561"/>
      <c r="L64" s="561"/>
      <c r="M64" s="561"/>
      <c r="N64" s="561">
        <v>0</v>
      </c>
      <c r="O64" s="552">
        <f t="shared" si="0"/>
        <v>0</v>
      </c>
    </row>
    <row r="65" spans="1:15" ht="31.5" x14ac:dyDescent="0.25">
      <c r="A65" s="560" t="s">
        <v>31</v>
      </c>
      <c r="B65" s="559" t="s">
        <v>1661</v>
      </c>
      <c r="C65" s="560"/>
      <c r="D65" s="691"/>
      <c r="E65" s="691"/>
      <c r="F65" s="692"/>
      <c r="G65" s="561"/>
      <c r="H65" s="561"/>
      <c r="I65" s="561"/>
      <c r="J65" s="693"/>
      <c r="K65" s="561"/>
      <c r="L65" s="692"/>
      <c r="M65" s="692"/>
      <c r="N65" s="692">
        <v>0</v>
      </c>
      <c r="O65" s="552">
        <f t="shared" si="0"/>
        <v>0</v>
      </c>
    </row>
    <row r="66" spans="1:15" ht="31.5" x14ac:dyDescent="0.25">
      <c r="A66" s="560" t="s">
        <v>27</v>
      </c>
      <c r="B66" s="559" t="s">
        <v>1661</v>
      </c>
      <c r="C66" s="560"/>
      <c r="D66" s="691"/>
      <c r="E66" s="691"/>
      <c r="F66" s="692"/>
      <c r="G66" s="561"/>
      <c r="H66" s="561"/>
      <c r="I66" s="561"/>
      <c r="J66" s="693"/>
      <c r="K66" s="561"/>
      <c r="L66" s="561"/>
      <c r="M66" s="561"/>
      <c r="N66" s="561">
        <v>0</v>
      </c>
      <c r="O66" s="552">
        <f t="shared" si="0"/>
        <v>0</v>
      </c>
    </row>
    <row r="67" spans="1:15" ht="31.5" x14ac:dyDescent="0.25">
      <c r="A67" s="560" t="s">
        <v>165</v>
      </c>
      <c r="B67" s="559" t="s">
        <v>1717</v>
      </c>
      <c r="C67" s="560"/>
      <c r="D67" s="691"/>
      <c r="E67" s="691"/>
      <c r="F67" s="692"/>
      <c r="G67" s="561"/>
      <c r="H67" s="561"/>
      <c r="I67" s="561"/>
      <c r="J67" s="693"/>
      <c r="K67" s="561"/>
      <c r="L67" s="692"/>
      <c r="M67" s="692"/>
      <c r="N67" s="692">
        <v>0</v>
      </c>
      <c r="O67" s="552">
        <f t="shared" si="0"/>
        <v>0</v>
      </c>
    </row>
    <row r="68" spans="1:15" ht="31.5" x14ac:dyDescent="0.25">
      <c r="A68" s="560" t="s">
        <v>81</v>
      </c>
      <c r="B68" s="559" t="s">
        <v>1717</v>
      </c>
      <c r="C68" s="560"/>
      <c r="D68" s="691"/>
      <c r="E68" s="691"/>
      <c r="F68" s="692"/>
      <c r="G68" s="561"/>
      <c r="H68" s="561"/>
      <c r="I68" s="561"/>
      <c r="J68" s="693"/>
      <c r="K68" s="561"/>
      <c r="L68" s="561"/>
      <c r="M68" s="561"/>
      <c r="N68" s="561">
        <v>0</v>
      </c>
      <c r="O68" s="552">
        <f t="shared" si="0"/>
        <v>0</v>
      </c>
    </row>
    <row r="69" spans="1:15" x14ac:dyDescent="0.25">
      <c r="A69" s="560" t="s">
        <v>30</v>
      </c>
      <c r="B69" s="559" t="s">
        <v>1795</v>
      </c>
      <c r="C69" s="560"/>
      <c r="D69" s="691"/>
      <c r="E69" s="691"/>
      <c r="F69" s="692"/>
      <c r="G69" s="561"/>
      <c r="H69" s="561"/>
      <c r="I69" s="561"/>
      <c r="J69" s="693"/>
      <c r="K69" s="561"/>
      <c r="L69" s="692"/>
      <c r="M69" s="692"/>
      <c r="N69" s="692">
        <v>0</v>
      </c>
      <c r="O69" s="552">
        <f t="shared" si="0"/>
        <v>0</v>
      </c>
    </row>
    <row r="70" spans="1:15" x14ac:dyDescent="0.25">
      <c r="A70" s="560" t="s">
        <v>26</v>
      </c>
      <c r="B70" s="559" t="s">
        <v>1795</v>
      </c>
      <c r="C70" s="560"/>
      <c r="D70" s="691"/>
      <c r="E70" s="691"/>
      <c r="F70" s="692"/>
      <c r="G70" s="561"/>
      <c r="H70" s="561"/>
      <c r="I70" s="561"/>
      <c r="J70" s="693"/>
      <c r="K70" s="561"/>
      <c r="L70" s="561"/>
      <c r="M70" s="561"/>
      <c r="N70" s="561">
        <v>0</v>
      </c>
      <c r="O70" s="552">
        <f t="shared" si="0"/>
        <v>0</v>
      </c>
    </row>
    <row r="71" spans="1:15" ht="31.5" x14ac:dyDescent="0.25">
      <c r="A71" s="678" t="s">
        <v>45</v>
      </c>
      <c r="B71" s="554" t="s">
        <v>1617</v>
      </c>
      <c r="C71" s="555" t="s">
        <v>56</v>
      </c>
      <c r="D71" s="570">
        <v>60</v>
      </c>
      <c r="E71" s="570">
        <v>60</v>
      </c>
      <c r="F71" s="556"/>
      <c r="G71" s="556" t="s">
        <v>115</v>
      </c>
      <c r="H71" s="556">
        <v>512000</v>
      </c>
      <c r="I71" s="556">
        <v>67.48</v>
      </c>
      <c r="J71" s="569" t="s">
        <v>990</v>
      </c>
      <c r="K71" s="556">
        <v>87.73</v>
      </c>
      <c r="L71" s="556">
        <v>5263.8</v>
      </c>
      <c r="M71" s="556">
        <v>5263.8</v>
      </c>
      <c r="N71" s="556">
        <v>5263.8</v>
      </c>
      <c r="O71" s="552">
        <f t="shared" si="0"/>
        <v>0</v>
      </c>
    </row>
    <row r="72" spans="1:15" ht="31.5" x14ac:dyDescent="0.25">
      <c r="A72" s="700" t="s">
        <v>1829</v>
      </c>
      <c r="B72" s="554" t="s">
        <v>1895</v>
      </c>
      <c r="C72" s="566" t="s">
        <v>56</v>
      </c>
      <c r="D72" s="701">
        <v>10.82</v>
      </c>
      <c r="E72" s="570">
        <v>10.82</v>
      </c>
      <c r="F72" s="567" t="s">
        <v>195</v>
      </c>
      <c r="G72" s="567" t="s">
        <v>116</v>
      </c>
      <c r="H72" s="567" t="s">
        <v>35</v>
      </c>
      <c r="I72" s="556">
        <v>39.380000000000003</v>
      </c>
      <c r="J72" s="569">
        <v>0.3</v>
      </c>
      <c r="K72" s="702">
        <v>51.199999999999996</v>
      </c>
      <c r="L72" s="567">
        <v>553.98</v>
      </c>
      <c r="M72" s="567">
        <v>553.98</v>
      </c>
      <c r="N72" s="567">
        <v>553.99</v>
      </c>
      <c r="O72" s="552">
        <f t="shared" si="0"/>
        <v>9.9999999999909051E-3</v>
      </c>
    </row>
    <row r="73" spans="1:15" x14ac:dyDescent="0.25">
      <c r="A73" s="700" t="s">
        <v>1821</v>
      </c>
      <c r="B73" s="554" t="s">
        <v>1896</v>
      </c>
      <c r="C73" s="555" t="s">
        <v>56</v>
      </c>
      <c r="D73" s="570">
        <v>13.58</v>
      </c>
      <c r="E73" s="570">
        <v>13.58</v>
      </c>
      <c r="F73" s="556" t="s">
        <v>195</v>
      </c>
      <c r="G73" s="556" t="s">
        <v>116</v>
      </c>
      <c r="H73" s="556" t="s">
        <v>35</v>
      </c>
      <c r="I73" s="556">
        <v>39.380000000000003</v>
      </c>
      <c r="J73" s="569">
        <v>0.3</v>
      </c>
      <c r="K73" s="556">
        <v>51.199999999999996</v>
      </c>
      <c r="L73" s="556">
        <v>695.29599999999994</v>
      </c>
      <c r="M73" s="556">
        <v>695.29599999999994</v>
      </c>
      <c r="N73" s="556">
        <v>695.3</v>
      </c>
      <c r="O73" s="552">
        <f t="shared" si="0"/>
        <v>4.0000000000190994E-3</v>
      </c>
    </row>
    <row r="74" spans="1:15" x14ac:dyDescent="0.25">
      <c r="A74" s="555" t="s">
        <v>12</v>
      </c>
      <c r="B74" s="557" t="s">
        <v>77</v>
      </c>
      <c r="C74" s="558" t="s">
        <v>55</v>
      </c>
      <c r="D74" s="556">
        <v>210.8</v>
      </c>
      <c r="E74" s="570">
        <v>210.8</v>
      </c>
      <c r="F74" s="556" t="s">
        <v>120</v>
      </c>
      <c r="G74" s="556" t="s">
        <v>115</v>
      </c>
      <c r="H74" s="556">
        <v>400000</v>
      </c>
      <c r="I74" s="556">
        <v>0.69</v>
      </c>
      <c r="J74" s="569">
        <v>0.3</v>
      </c>
      <c r="K74" s="556">
        <v>0.9</v>
      </c>
      <c r="L74" s="556">
        <v>189.72</v>
      </c>
      <c r="M74" s="556">
        <v>189.72</v>
      </c>
      <c r="N74" s="556">
        <v>189.72</v>
      </c>
      <c r="O74" s="552">
        <f t="shared" si="0"/>
        <v>0</v>
      </c>
    </row>
    <row r="75" spans="1:15" x14ac:dyDescent="0.25">
      <c r="A75" s="703" t="s">
        <v>6</v>
      </c>
      <c r="B75" s="704" t="s">
        <v>7</v>
      </c>
      <c r="C75" s="703" t="s">
        <v>8</v>
      </c>
      <c r="D75" s="705" t="s">
        <v>10</v>
      </c>
      <c r="E75" s="705"/>
      <c r="F75" s="705" t="s">
        <v>9</v>
      </c>
      <c r="G75" s="705" t="s">
        <v>114</v>
      </c>
      <c r="H75" s="705" t="s">
        <v>111</v>
      </c>
      <c r="I75" s="705" t="s">
        <v>329</v>
      </c>
      <c r="J75" s="706" t="s">
        <v>292</v>
      </c>
      <c r="K75" s="705"/>
      <c r="L75" s="705"/>
      <c r="M75" s="705"/>
      <c r="N75" s="705">
        <v>0</v>
      </c>
      <c r="O75" s="552">
        <f t="shared" ref="O75:O138" si="1">N75-M75</f>
        <v>0</v>
      </c>
    </row>
    <row r="76" spans="1:15" x14ac:dyDescent="0.25">
      <c r="A76" s="685" t="s">
        <v>213</v>
      </c>
      <c r="B76" s="562" t="s">
        <v>254</v>
      </c>
      <c r="C76" s="563" t="s">
        <v>40</v>
      </c>
      <c r="D76" s="564">
        <v>1</v>
      </c>
      <c r="E76" s="570">
        <v>1</v>
      </c>
      <c r="F76" s="564"/>
      <c r="G76" s="564" t="s">
        <v>115</v>
      </c>
      <c r="H76" s="564" t="s">
        <v>35</v>
      </c>
      <c r="I76" s="564">
        <v>1598.2200000000003</v>
      </c>
      <c r="J76" s="571">
        <v>0.3</v>
      </c>
      <c r="K76" s="564">
        <v>2077.69</v>
      </c>
      <c r="L76" s="556">
        <v>2077.69</v>
      </c>
      <c r="M76" s="556">
        <v>2077.69</v>
      </c>
      <c r="N76" s="556">
        <v>2077.69</v>
      </c>
      <c r="O76" s="552">
        <f t="shared" si="1"/>
        <v>0</v>
      </c>
    </row>
    <row r="77" spans="1:15" x14ac:dyDescent="0.25">
      <c r="A77" s="707">
        <v>1</v>
      </c>
      <c r="B77" s="708" t="s">
        <v>70</v>
      </c>
      <c r="C77" s="709"/>
      <c r="D77" s="710"/>
      <c r="E77" s="710"/>
      <c r="F77" s="711"/>
      <c r="G77" s="699"/>
      <c r="H77" s="699"/>
      <c r="I77" s="699"/>
      <c r="J77" s="712"/>
      <c r="K77" s="699"/>
      <c r="L77" s="713"/>
      <c r="M77" s="713"/>
      <c r="N77" s="713">
        <v>0</v>
      </c>
      <c r="O77" s="552">
        <f t="shared" si="1"/>
        <v>0</v>
      </c>
    </row>
    <row r="78" spans="1:15" x14ac:dyDescent="0.25">
      <c r="A78" s="714" t="s">
        <v>14</v>
      </c>
      <c r="B78" s="715" t="s">
        <v>70</v>
      </c>
      <c r="C78" s="714"/>
      <c r="D78" s="716"/>
      <c r="E78" s="716"/>
      <c r="F78" s="717"/>
      <c r="G78" s="718"/>
      <c r="H78" s="718"/>
      <c r="I78" s="718"/>
      <c r="J78" s="719"/>
      <c r="K78" s="718"/>
      <c r="L78" s="717"/>
      <c r="M78" s="717"/>
      <c r="N78" s="717">
        <v>0</v>
      </c>
      <c r="O78" s="552">
        <f t="shared" si="1"/>
        <v>0</v>
      </c>
    </row>
    <row r="79" spans="1:15" x14ac:dyDescent="0.25">
      <c r="A79" s="555" t="s">
        <v>273</v>
      </c>
      <c r="B79" s="554" t="s">
        <v>272</v>
      </c>
      <c r="C79" s="555" t="s">
        <v>199</v>
      </c>
      <c r="D79" s="568">
        <v>6</v>
      </c>
      <c r="E79" s="570">
        <v>6</v>
      </c>
      <c r="F79" s="556"/>
      <c r="G79" s="556" t="s">
        <v>217</v>
      </c>
      <c r="H79" s="556">
        <v>93567</v>
      </c>
      <c r="I79" s="564">
        <v>16928.29</v>
      </c>
      <c r="J79" s="569">
        <v>0.3</v>
      </c>
      <c r="K79" s="556">
        <v>22006.78</v>
      </c>
      <c r="L79" s="556">
        <v>132040.68</v>
      </c>
      <c r="M79" s="556">
        <v>132040.68</v>
      </c>
      <c r="N79" s="556">
        <v>132040.68</v>
      </c>
      <c r="O79" s="552">
        <f t="shared" si="1"/>
        <v>0</v>
      </c>
    </row>
    <row r="80" spans="1:15" x14ac:dyDescent="0.25">
      <c r="A80" s="685" t="s">
        <v>214</v>
      </c>
      <c r="B80" s="562" t="s">
        <v>255</v>
      </c>
      <c r="C80" s="563" t="s">
        <v>40</v>
      </c>
      <c r="D80" s="564">
        <v>1</v>
      </c>
      <c r="E80" s="570">
        <v>1</v>
      </c>
      <c r="F80" s="564"/>
      <c r="G80" s="564" t="s">
        <v>115</v>
      </c>
      <c r="H80" s="564" t="s">
        <v>35</v>
      </c>
      <c r="I80" s="564">
        <v>1229.4000000000001</v>
      </c>
      <c r="J80" s="571">
        <v>0.3</v>
      </c>
      <c r="K80" s="564">
        <v>1598.22</v>
      </c>
      <c r="L80" s="556">
        <v>1598.22</v>
      </c>
      <c r="M80" s="556">
        <v>1598.22</v>
      </c>
      <c r="N80" s="556">
        <v>1598.22</v>
      </c>
      <c r="O80" s="552">
        <f t="shared" si="1"/>
        <v>0</v>
      </c>
    </row>
    <row r="81" spans="1:15" x14ac:dyDescent="0.25">
      <c r="A81" s="663" t="s">
        <v>13</v>
      </c>
      <c r="B81" s="720" t="s">
        <v>194</v>
      </c>
      <c r="C81" s="690" t="s">
        <v>56</v>
      </c>
      <c r="D81" s="664">
        <v>265.64</v>
      </c>
      <c r="E81" s="664">
        <v>728.55</v>
      </c>
      <c r="F81" s="664" t="s">
        <v>123</v>
      </c>
      <c r="G81" s="664" t="s">
        <v>116</v>
      </c>
      <c r="H81" s="664" t="s">
        <v>35</v>
      </c>
      <c r="I81" s="664">
        <v>21.36</v>
      </c>
      <c r="J81" s="687">
        <v>0.3</v>
      </c>
      <c r="K81" s="664">
        <v>27.770000000000003</v>
      </c>
      <c r="L81" s="664">
        <v>7376.83</v>
      </c>
      <c r="M81" s="664">
        <v>20231.839500000002</v>
      </c>
      <c r="N81" s="664">
        <v>20231.84</v>
      </c>
      <c r="O81" s="552">
        <f t="shared" si="1"/>
        <v>4.99999998282874E-4</v>
      </c>
    </row>
    <row r="82" spans="1:15" x14ac:dyDescent="0.25">
      <c r="A82" s="689" t="s">
        <v>1819</v>
      </c>
      <c r="B82" s="662" t="s">
        <v>194</v>
      </c>
      <c r="C82" s="663" t="s">
        <v>56</v>
      </c>
      <c r="D82" s="688">
        <v>67.56</v>
      </c>
      <c r="E82" s="688"/>
      <c r="F82" s="664" t="s">
        <v>123</v>
      </c>
      <c r="G82" s="664" t="s">
        <v>116</v>
      </c>
      <c r="H82" s="664" t="s">
        <v>35</v>
      </c>
      <c r="I82" s="664">
        <v>21.36</v>
      </c>
      <c r="J82" s="687">
        <v>0.3</v>
      </c>
      <c r="K82" s="664">
        <v>27.770000000000003</v>
      </c>
      <c r="L82" s="664">
        <v>1876.14</v>
      </c>
      <c r="M82" s="664"/>
      <c r="N82" s="664">
        <v>0</v>
      </c>
      <c r="O82" s="552">
        <f t="shared" si="1"/>
        <v>0</v>
      </c>
    </row>
    <row r="83" spans="1:15" x14ac:dyDescent="0.25">
      <c r="A83" s="689" t="s">
        <v>1820</v>
      </c>
      <c r="B83" s="662" t="s">
        <v>194</v>
      </c>
      <c r="C83" s="663" t="s">
        <v>56</v>
      </c>
      <c r="D83" s="688">
        <v>395.34999999999997</v>
      </c>
      <c r="E83" s="688"/>
      <c r="F83" s="664" t="s">
        <v>123</v>
      </c>
      <c r="G83" s="664" t="s">
        <v>116</v>
      </c>
      <c r="H83" s="664" t="s">
        <v>35</v>
      </c>
      <c r="I83" s="664">
        <v>21.36</v>
      </c>
      <c r="J83" s="687">
        <v>0.3</v>
      </c>
      <c r="K83" s="664">
        <v>27.770000000000003</v>
      </c>
      <c r="L83" s="664">
        <v>10978.869500000001</v>
      </c>
      <c r="M83" s="664"/>
      <c r="N83" s="664">
        <v>0</v>
      </c>
      <c r="O83" s="552">
        <f t="shared" si="1"/>
        <v>0</v>
      </c>
    </row>
    <row r="84" spans="1:15" x14ac:dyDescent="0.25">
      <c r="A84" s="555" t="s">
        <v>11</v>
      </c>
      <c r="B84" s="557" t="s">
        <v>71</v>
      </c>
      <c r="C84" s="558" t="s">
        <v>56</v>
      </c>
      <c r="D84" s="556">
        <v>51.92</v>
      </c>
      <c r="E84" s="570">
        <v>51.92</v>
      </c>
      <c r="F84" s="556" t="s">
        <v>123</v>
      </c>
      <c r="G84" s="556" t="s">
        <v>115</v>
      </c>
      <c r="H84" s="556">
        <v>600600</v>
      </c>
      <c r="I84" s="556">
        <v>11.32</v>
      </c>
      <c r="J84" s="569">
        <v>0.3</v>
      </c>
      <c r="K84" s="556">
        <v>14.72</v>
      </c>
      <c r="L84" s="556">
        <v>764.27</v>
      </c>
      <c r="M84" s="556">
        <v>764.27</v>
      </c>
      <c r="N84" s="556">
        <v>764.27</v>
      </c>
      <c r="O84" s="552">
        <f t="shared" si="1"/>
        <v>0</v>
      </c>
    </row>
    <row r="85" spans="1:15" x14ac:dyDescent="0.25">
      <c r="A85" s="685" t="s">
        <v>231</v>
      </c>
      <c r="B85" s="562" t="s">
        <v>256</v>
      </c>
      <c r="C85" s="563" t="s">
        <v>40</v>
      </c>
      <c r="D85" s="564">
        <v>2</v>
      </c>
      <c r="E85" s="570">
        <v>2</v>
      </c>
      <c r="F85" s="564"/>
      <c r="G85" s="564" t="s">
        <v>115</v>
      </c>
      <c r="H85" s="564" t="s">
        <v>35</v>
      </c>
      <c r="I85" s="564">
        <v>2458.8000000000002</v>
      </c>
      <c r="J85" s="571">
        <v>0.3</v>
      </c>
      <c r="K85" s="564">
        <v>3196.44</v>
      </c>
      <c r="L85" s="556">
        <v>6392.88</v>
      </c>
      <c r="M85" s="556">
        <v>6392.88</v>
      </c>
      <c r="N85" s="556">
        <v>6392.88</v>
      </c>
      <c r="O85" s="552">
        <f t="shared" si="1"/>
        <v>0</v>
      </c>
    </row>
    <row r="86" spans="1:15" ht="63" x14ac:dyDescent="0.25">
      <c r="A86" s="721" t="s">
        <v>335</v>
      </c>
      <c r="B86" s="660" t="s">
        <v>1629</v>
      </c>
      <c r="C86" s="661" t="s">
        <v>57</v>
      </c>
      <c r="D86" s="683">
        <v>12</v>
      </c>
      <c r="E86" s="659">
        <v>27</v>
      </c>
      <c r="F86" s="659" t="s">
        <v>35</v>
      </c>
      <c r="G86" s="659" t="s">
        <v>137</v>
      </c>
      <c r="H86" s="659" t="s">
        <v>35</v>
      </c>
      <c r="I86" s="659">
        <v>417.09</v>
      </c>
      <c r="J86" s="681">
        <v>0.2</v>
      </c>
      <c r="K86" s="659">
        <v>500.51</v>
      </c>
      <c r="L86" s="659">
        <v>6006.12</v>
      </c>
      <c r="M86" s="659">
        <v>13513.77</v>
      </c>
      <c r="N86" s="659">
        <v>13513.77</v>
      </c>
      <c r="O86" s="552">
        <f t="shared" si="1"/>
        <v>0</v>
      </c>
    </row>
    <row r="87" spans="1:15" ht="63" x14ac:dyDescent="0.25">
      <c r="A87" s="721" t="s">
        <v>337</v>
      </c>
      <c r="B87" s="660" t="s">
        <v>1629</v>
      </c>
      <c r="C87" s="661" t="s">
        <v>57</v>
      </c>
      <c r="D87" s="683">
        <v>15</v>
      </c>
      <c r="E87" s="683"/>
      <c r="F87" s="659" t="s">
        <v>35</v>
      </c>
      <c r="G87" s="659" t="s">
        <v>137</v>
      </c>
      <c r="H87" s="659" t="s">
        <v>35</v>
      </c>
      <c r="I87" s="659">
        <v>417.09</v>
      </c>
      <c r="J87" s="681">
        <v>0.2</v>
      </c>
      <c r="K87" s="659">
        <v>500.51</v>
      </c>
      <c r="L87" s="659">
        <v>7507.65</v>
      </c>
      <c r="M87" s="659"/>
      <c r="N87" s="659">
        <v>0</v>
      </c>
      <c r="O87" s="552">
        <f t="shared" si="1"/>
        <v>0</v>
      </c>
    </row>
    <row r="88" spans="1:15" ht="94.5" x14ac:dyDescent="0.25">
      <c r="A88" s="722" t="s">
        <v>1830</v>
      </c>
      <c r="B88" s="662" t="s">
        <v>376</v>
      </c>
      <c r="C88" s="663" t="s">
        <v>57</v>
      </c>
      <c r="D88" s="688">
        <v>291</v>
      </c>
      <c r="E88" s="664">
        <v>1253</v>
      </c>
      <c r="F88" s="664" t="s">
        <v>35</v>
      </c>
      <c r="G88" s="664" t="s">
        <v>137</v>
      </c>
      <c r="H88" s="664" t="s">
        <v>35</v>
      </c>
      <c r="I88" s="664">
        <v>224.91</v>
      </c>
      <c r="J88" s="687">
        <v>0.2</v>
      </c>
      <c r="K88" s="664">
        <v>269.89999999999998</v>
      </c>
      <c r="L88" s="664">
        <v>78540.899999999994</v>
      </c>
      <c r="M88" s="664">
        <v>338184.7</v>
      </c>
      <c r="N88" s="664">
        <v>338184.7</v>
      </c>
      <c r="O88" s="552">
        <f t="shared" si="1"/>
        <v>0</v>
      </c>
    </row>
    <row r="89" spans="1:15" ht="94.5" x14ac:dyDescent="0.25">
      <c r="A89" s="722" t="s">
        <v>338</v>
      </c>
      <c r="B89" s="662" t="s">
        <v>376</v>
      </c>
      <c r="C89" s="663" t="s">
        <v>57</v>
      </c>
      <c r="D89" s="688">
        <v>291</v>
      </c>
      <c r="E89" s="688"/>
      <c r="F89" s="664" t="s">
        <v>35</v>
      </c>
      <c r="G89" s="664" t="s">
        <v>137</v>
      </c>
      <c r="H89" s="664" t="s">
        <v>35</v>
      </c>
      <c r="I89" s="664">
        <v>224.91</v>
      </c>
      <c r="J89" s="687">
        <v>0.2</v>
      </c>
      <c r="K89" s="664">
        <v>269.89999999999998</v>
      </c>
      <c r="L89" s="664">
        <v>78540.899999999994</v>
      </c>
      <c r="M89" s="664"/>
      <c r="N89" s="664">
        <v>0</v>
      </c>
      <c r="O89" s="552">
        <f t="shared" si="1"/>
        <v>0</v>
      </c>
    </row>
    <row r="90" spans="1:15" ht="94.5" x14ac:dyDescent="0.25">
      <c r="A90" s="722" t="s">
        <v>1831</v>
      </c>
      <c r="B90" s="662" t="s">
        <v>376</v>
      </c>
      <c r="C90" s="663" t="s">
        <v>57</v>
      </c>
      <c r="D90" s="688">
        <v>364</v>
      </c>
      <c r="E90" s="688"/>
      <c r="F90" s="664" t="s">
        <v>35</v>
      </c>
      <c r="G90" s="664" t="s">
        <v>137</v>
      </c>
      <c r="H90" s="664" t="s">
        <v>35</v>
      </c>
      <c r="I90" s="664">
        <v>224.91</v>
      </c>
      <c r="J90" s="687">
        <v>0.2</v>
      </c>
      <c r="K90" s="664">
        <v>269.89999999999998</v>
      </c>
      <c r="L90" s="664">
        <v>98243.6</v>
      </c>
      <c r="M90" s="664"/>
      <c r="N90" s="664">
        <v>0</v>
      </c>
      <c r="O90" s="552">
        <f t="shared" si="1"/>
        <v>0</v>
      </c>
    </row>
    <row r="91" spans="1:15" ht="94.5" x14ac:dyDescent="0.25">
      <c r="A91" s="722" t="s">
        <v>1832</v>
      </c>
      <c r="B91" s="662" t="s">
        <v>376</v>
      </c>
      <c r="C91" s="663" t="s">
        <v>57</v>
      </c>
      <c r="D91" s="688">
        <v>149</v>
      </c>
      <c r="E91" s="688"/>
      <c r="F91" s="664" t="s">
        <v>35</v>
      </c>
      <c r="G91" s="664" t="s">
        <v>137</v>
      </c>
      <c r="H91" s="664" t="s">
        <v>35</v>
      </c>
      <c r="I91" s="664">
        <v>224.91</v>
      </c>
      <c r="J91" s="687">
        <v>0.2</v>
      </c>
      <c r="K91" s="664">
        <v>269.89999999999998</v>
      </c>
      <c r="L91" s="664">
        <v>40215.1</v>
      </c>
      <c r="M91" s="664"/>
      <c r="N91" s="664">
        <v>0</v>
      </c>
      <c r="O91" s="552">
        <f t="shared" si="1"/>
        <v>0</v>
      </c>
    </row>
    <row r="92" spans="1:15" ht="94.5" x14ac:dyDescent="0.25">
      <c r="A92" s="722" t="s">
        <v>1833</v>
      </c>
      <c r="B92" s="662" t="s">
        <v>376</v>
      </c>
      <c r="C92" s="663" t="s">
        <v>57</v>
      </c>
      <c r="D92" s="688">
        <v>65</v>
      </c>
      <c r="E92" s="688"/>
      <c r="F92" s="664" t="s">
        <v>35</v>
      </c>
      <c r="G92" s="664" t="s">
        <v>137</v>
      </c>
      <c r="H92" s="664" t="s">
        <v>35</v>
      </c>
      <c r="I92" s="664">
        <v>224.91</v>
      </c>
      <c r="J92" s="687">
        <v>0.2</v>
      </c>
      <c r="K92" s="664">
        <v>269.89999999999998</v>
      </c>
      <c r="L92" s="664">
        <v>17543.5</v>
      </c>
      <c r="M92" s="664"/>
      <c r="N92" s="664">
        <v>0</v>
      </c>
      <c r="O92" s="552">
        <f t="shared" si="1"/>
        <v>0</v>
      </c>
    </row>
    <row r="93" spans="1:15" ht="94.5" x14ac:dyDescent="0.25">
      <c r="A93" s="722" t="s">
        <v>1834</v>
      </c>
      <c r="B93" s="662" t="s">
        <v>376</v>
      </c>
      <c r="C93" s="663" t="s">
        <v>57</v>
      </c>
      <c r="D93" s="688">
        <v>93</v>
      </c>
      <c r="E93" s="688"/>
      <c r="F93" s="664" t="s">
        <v>35</v>
      </c>
      <c r="G93" s="664" t="s">
        <v>137</v>
      </c>
      <c r="H93" s="664" t="s">
        <v>35</v>
      </c>
      <c r="I93" s="664">
        <v>224.91</v>
      </c>
      <c r="J93" s="687">
        <v>0.2</v>
      </c>
      <c r="K93" s="664">
        <v>269.89999999999998</v>
      </c>
      <c r="L93" s="664">
        <v>25100.7</v>
      </c>
      <c r="M93" s="664"/>
      <c r="N93" s="664">
        <v>0</v>
      </c>
      <c r="O93" s="552">
        <f t="shared" si="1"/>
        <v>0</v>
      </c>
    </row>
    <row r="94" spans="1:15" x14ac:dyDescent="0.25">
      <c r="A94" s="674" t="s">
        <v>157</v>
      </c>
      <c r="B94" s="565" t="s">
        <v>105</v>
      </c>
      <c r="C94" s="555" t="s">
        <v>40</v>
      </c>
      <c r="D94" s="568">
        <v>145</v>
      </c>
      <c r="E94" s="570">
        <v>145</v>
      </c>
      <c r="F94" s="556" t="s">
        <v>135</v>
      </c>
      <c r="G94" s="556" t="s">
        <v>115</v>
      </c>
      <c r="H94" s="556">
        <v>873000</v>
      </c>
      <c r="I94" s="556">
        <v>33.68</v>
      </c>
      <c r="J94" s="569">
        <v>0.3</v>
      </c>
      <c r="K94" s="556">
        <v>43.79</v>
      </c>
      <c r="L94" s="556">
        <v>6349.55</v>
      </c>
      <c r="M94" s="556">
        <v>6349.55</v>
      </c>
      <c r="N94" s="556">
        <v>6349.55</v>
      </c>
      <c r="O94" s="552">
        <f t="shared" si="1"/>
        <v>0</v>
      </c>
    </row>
    <row r="95" spans="1:15" x14ac:dyDescent="0.25">
      <c r="A95" s="674" t="s">
        <v>48</v>
      </c>
      <c r="B95" s="565" t="s">
        <v>66</v>
      </c>
      <c r="C95" s="555" t="s">
        <v>55</v>
      </c>
      <c r="D95" s="570">
        <v>76.5</v>
      </c>
      <c r="E95" s="570">
        <v>76.5</v>
      </c>
      <c r="F95" s="556" t="s">
        <v>136</v>
      </c>
      <c r="G95" s="556" t="s">
        <v>115</v>
      </c>
      <c r="H95" s="556">
        <v>820000</v>
      </c>
      <c r="I95" s="556">
        <v>331.93</v>
      </c>
      <c r="J95" s="569">
        <v>0.3</v>
      </c>
      <c r="K95" s="556">
        <v>431.51</v>
      </c>
      <c r="L95" s="556">
        <v>33010.520000000004</v>
      </c>
      <c r="M95" s="556">
        <v>33010.520000000004</v>
      </c>
      <c r="N95" s="556">
        <v>33010.520000000004</v>
      </c>
      <c r="O95" s="552">
        <f t="shared" si="1"/>
        <v>0</v>
      </c>
    </row>
    <row r="96" spans="1:15" x14ac:dyDescent="0.25">
      <c r="A96" s="555" t="s">
        <v>175</v>
      </c>
      <c r="B96" s="565" t="s">
        <v>66</v>
      </c>
      <c r="C96" s="555" t="s">
        <v>55</v>
      </c>
      <c r="D96" s="568">
        <v>30</v>
      </c>
      <c r="E96" s="570">
        <v>30</v>
      </c>
      <c r="F96" s="556" t="s">
        <v>147</v>
      </c>
      <c r="G96" s="556" t="s">
        <v>115</v>
      </c>
      <c r="H96" s="556">
        <v>820000</v>
      </c>
      <c r="I96" s="556">
        <v>331.93</v>
      </c>
      <c r="J96" s="569">
        <v>0.3</v>
      </c>
      <c r="K96" s="556">
        <v>431.51</v>
      </c>
      <c r="L96" s="556">
        <v>12945.3</v>
      </c>
      <c r="M96" s="556">
        <v>12945.3</v>
      </c>
      <c r="N96" s="556">
        <v>12945.3</v>
      </c>
      <c r="O96" s="552">
        <f t="shared" si="1"/>
        <v>0</v>
      </c>
    </row>
    <row r="97" spans="1:15" x14ac:dyDescent="0.25">
      <c r="A97" s="555" t="s">
        <v>2</v>
      </c>
      <c r="B97" s="557" t="s">
        <v>1612</v>
      </c>
      <c r="C97" s="558" t="s">
        <v>57</v>
      </c>
      <c r="D97" s="556">
        <v>59</v>
      </c>
      <c r="E97" s="570">
        <v>59</v>
      </c>
      <c r="F97" s="556" t="s">
        <v>122</v>
      </c>
      <c r="G97" s="556" t="s">
        <v>361</v>
      </c>
      <c r="H97" s="556">
        <v>610400</v>
      </c>
      <c r="I97" s="556">
        <v>124.33</v>
      </c>
      <c r="J97" s="569">
        <v>0.3</v>
      </c>
      <c r="K97" s="556">
        <v>161.63</v>
      </c>
      <c r="L97" s="556">
        <v>9536.17</v>
      </c>
      <c r="M97" s="556">
        <v>9536.17</v>
      </c>
      <c r="N97" s="556">
        <v>9536.17</v>
      </c>
      <c r="O97" s="552">
        <f t="shared" si="1"/>
        <v>0</v>
      </c>
    </row>
    <row r="98" spans="1:15" ht="47.25" x14ac:dyDescent="0.25">
      <c r="A98" s="686" t="s">
        <v>1650</v>
      </c>
      <c r="B98" s="662" t="s">
        <v>375</v>
      </c>
      <c r="C98" s="663" t="s">
        <v>57</v>
      </c>
      <c r="D98" s="688">
        <v>242</v>
      </c>
      <c r="E98" s="664">
        <v>2119</v>
      </c>
      <c r="F98" s="664" t="s">
        <v>35</v>
      </c>
      <c r="G98" s="664" t="s">
        <v>137</v>
      </c>
      <c r="H98" s="664" t="s">
        <v>35</v>
      </c>
      <c r="I98" s="664">
        <v>10.47</v>
      </c>
      <c r="J98" s="687">
        <v>0.2</v>
      </c>
      <c r="K98" s="664">
        <v>12.57</v>
      </c>
      <c r="L98" s="664">
        <v>3041.94</v>
      </c>
      <c r="M98" s="664">
        <v>26635.83</v>
      </c>
      <c r="N98" s="664">
        <v>26635.83</v>
      </c>
      <c r="O98" s="552">
        <f t="shared" si="1"/>
        <v>0</v>
      </c>
    </row>
    <row r="99" spans="1:15" ht="47.25" x14ac:dyDescent="0.25">
      <c r="A99" s="686" t="s">
        <v>1678</v>
      </c>
      <c r="B99" s="662" t="s">
        <v>375</v>
      </c>
      <c r="C99" s="663" t="s">
        <v>57</v>
      </c>
      <c r="D99" s="688">
        <v>423</v>
      </c>
      <c r="E99" s="688"/>
      <c r="F99" s="664" t="s">
        <v>35</v>
      </c>
      <c r="G99" s="664" t="s">
        <v>137</v>
      </c>
      <c r="H99" s="664" t="s">
        <v>35</v>
      </c>
      <c r="I99" s="664">
        <v>10.47</v>
      </c>
      <c r="J99" s="687">
        <v>0.2</v>
      </c>
      <c r="K99" s="664">
        <v>12.57</v>
      </c>
      <c r="L99" s="664">
        <v>5317.11</v>
      </c>
      <c r="M99" s="664"/>
      <c r="N99" s="664">
        <v>0</v>
      </c>
      <c r="O99" s="552">
        <f t="shared" si="1"/>
        <v>0</v>
      </c>
    </row>
    <row r="100" spans="1:15" ht="47.25" x14ac:dyDescent="0.25">
      <c r="A100" s="686" t="s">
        <v>1705</v>
      </c>
      <c r="B100" s="662" t="s">
        <v>375</v>
      </c>
      <c r="C100" s="663" t="s">
        <v>57</v>
      </c>
      <c r="D100" s="688">
        <v>547</v>
      </c>
      <c r="E100" s="688"/>
      <c r="F100" s="664" t="s">
        <v>35</v>
      </c>
      <c r="G100" s="664" t="s">
        <v>137</v>
      </c>
      <c r="H100" s="664" t="s">
        <v>35</v>
      </c>
      <c r="I100" s="664">
        <v>10.47</v>
      </c>
      <c r="J100" s="687">
        <v>0.2</v>
      </c>
      <c r="K100" s="664">
        <v>12.57</v>
      </c>
      <c r="L100" s="664">
        <v>6875.79</v>
      </c>
      <c r="M100" s="664"/>
      <c r="N100" s="664">
        <v>0</v>
      </c>
      <c r="O100" s="552">
        <f t="shared" si="1"/>
        <v>0</v>
      </c>
    </row>
    <row r="101" spans="1:15" ht="47.25" x14ac:dyDescent="0.25">
      <c r="A101" s="686" t="s">
        <v>1734</v>
      </c>
      <c r="B101" s="662" t="s">
        <v>375</v>
      </c>
      <c r="C101" s="663" t="s">
        <v>57</v>
      </c>
      <c r="D101" s="688">
        <v>239</v>
      </c>
      <c r="E101" s="688"/>
      <c r="F101" s="664" t="s">
        <v>35</v>
      </c>
      <c r="G101" s="664" t="s">
        <v>137</v>
      </c>
      <c r="H101" s="664" t="s">
        <v>35</v>
      </c>
      <c r="I101" s="664">
        <v>10.47</v>
      </c>
      <c r="J101" s="687">
        <v>0.2</v>
      </c>
      <c r="K101" s="664">
        <v>12.57</v>
      </c>
      <c r="L101" s="664">
        <v>3004.23</v>
      </c>
      <c r="M101" s="664"/>
      <c r="N101" s="664">
        <v>0</v>
      </c>
      <c r="O101" s="552">
        <f t="shared" si="1"/>
        <v>0</v>
      </c>
    </row>
    <row r="102" spans="1:15" ht="47.25" x14ac:dyDescent="0.25">
      <c r="A102" s="686" t="s">
        <v>1760</v>
      </c>
      <c r="B102" s="662" t="s">
        <v>375</v>
      </c>
      <c r="C102" s="663" t="s">
        <v>57</v>
      </c>
      <c r="D102" s="688">
        <v>321</v>
      </c>
      <c r="E102" s="688"/>
      <c r="F102" s="664" t="s">
        <v>35</v>
      </c>
      <c r="G102" s="664" t="s">
        <v>137</v>
      </c>
      <c r="H102" s="664" t="s">
        <v>35</v>
      </c>
      <c r="I102" s="664">
        <v>10.47</v>
      </c>
      <c r="J102" s="687">
        <v>0.2</v>
      </c>
      <c r="K102" s="664">
        <v>12.57</v>
      </c>
      <c r="L102" s="664">
        <v>4034.97</v>
      </c>
      <c r="M102" s="664"/>
      <c r="N102" s="664">
        <v>0</v>
      </c>
      <c r="O102" s="552">
        <f t="shared" si="1"/>
        <v>0</v>
      </c>
    </row>
    <row r="103" spans="1:15" ht="47.25" x14ac:dyDescent="0.25">
      <c r="A103" s="686" t="s">
        <v>1785</v>
      </c>
      <c r="B103" s="662" t="s">
        <v>375</v>
      </c>
      <c r="C103" s="663" t="s">
        <v>57</v>
      </c>
      <c r="D103" s="688">
        <v>347</v>
      </c>
      <c r="E103" s="688"/>
      <c r="F103" s="664" t="s">
        <v>35</v>
      </c>
      <c r="G103" s="664" t="s">
        <v>137</v>
      </c>
      <c r="H103" s="664" t="s">
        <v>35</v>
      </c>
      <c r="I103" s="664">
        <v>10.47</v>
      </c>
      <c r="J103" s="687">
        <v>0.2</v>
      </c>
      <c r="K103" s="664">
        <v>12.57</v>
      </c>
      <c r="L103" s="664">
        <v>4361.79</v>
      </c>
      <c r="M103" s="664"/>
      <c r="N103" s="664">
        <v>0</v>
      </c>
      <c r="O103" s="552">
        <f t="shared" si="1"/>
        <v>0</v>
      </c>
    </row>
    <row r="104" spans="1:15" ht="47.25" x14ac:dyDescent="0.25">
      <c r="A104" s="682" t="s">
        <v>1651</v>
      </c>
      <c r="B104" s="660" t="s">
        <v>1628</v>
      </c>
      <c r="C104" s="661" t="s">
        <v>57</v>
      </c>
      <c r="D104" s="683">
        <v>358</v>
      </c>
      <c r="E104" s="659">
        <v>1881</v>
      </c>
      <c r="F104" s="659" t="s">
        <v>35</v>
      </c>
      <c r="G104" s="659" t="s">
        <v>137</v>
      </c>
      <c r="H104" s="659" t="s">
        <v>35</v>
      </c>
      <c r="I104" s="659">
        <v>11.69</v>
      </c>
      <c r="J104" s="681">
        <v>0.2</v>
      </c>
      <c r="K104" s="659">
        <v>14.03</v>
      </c>
      <c r="L104" s="659">
        <v>5022.74</v>
      </c>
      <c r="M104" s="659">
        <v>26390.43</v>
      </c>
      <c r="N104" s="659">
        <v>26390.43</v>
      </c>
      <c r="O104" s="552">
        <f t="shared" si="1"/>
        <v>0</v>
      </c>
    </row>
    <row r="105" spans="1:15" ht="47.25" x14ac:dyDescent="0.25">
      <c r="A105" s="682" t="s">
        <v>1679</v>
      </c>
      <c r="B105" s="660" t="s">
        <v>1628</v>
      </c>
      <c r="C105" s="661" t="s">
        <v>57</v>
      </c>
      <c r="D105" s="683">
        <v>336</v>
      </c>
      <c r="E105" s="683"/>
      <c r="F105" s="659" t="s">
        <v>35</v>
      </c>
      <c r="G105" s="659" t="s">
        <v>137</v>
      </c>
      <c r="H105" s="659" t="s">
        <v>35</v>
      </c>
      <c r="I105" s="659">
        <v>11.69</v>
      </c>
      <c r="J105" s="681">
        <v>0.2</v>
      </c>
      <c r="K105" s="659">
        <v>14.03</v>
      </c>
      <c r="L105" s="659">
        <v>4714.08</v>
      </c>
      <c r="M105" s="659"/>
      <c r="N105" s="659">
        <v>0</v>
      </c>
      <c r="O105" s="552">
        <f t="shared" si="1"/>
        <v>0</v>
      </c>
    </row>
    <row r="106" spans="1:15" ht="47.25" x14ac:dyDescent="0.25">
      <c r="A106" s="682" t="s">
        <v>1706</v>
      </c>
      <c r="B106" s="660" t="s">
        <v>1628</v>
      </c>
      <c r="C106" s="661" t="s">
        <v>57</v>
      </c>
      <c r="D106" s="683">
        <v>493</v>
      </c>
      <c r="E106" s="683"/>
      <c r="F106" s="659" t="s">
        <v>35</v>
      </c>
      <c r="G106" s="659" t="s">
        <v>137</v>
      </c>
      <c r="H106" s="659" t="s">
        <v>35</v>
      </c>
      <c r="I106" s="659">
        <v>11.69</v>
      </c>
      <c r="J106" s="681">
        <v>0.2</v>
      </c>
      <c r="K106" s="659">
        <v>14.03</v>
      </c>
      <c r="L106" s="659">
        <v>6916.79</v>
      </c>
      <c r="M106" s="659"/>
      <c r="N106" s="659">
        <v>0</v>
      </c>
      <c r="O106" s="552">
        <f t="shared" si="1"/>
        <v>0</v>
      </c>
    </row>
    <row r="107" spans="1:15" ht="47.25" x14ac:dyDescent="0.25">
      <c r="A107" s="682" t="s">
        <v>1735</v>
      </c>
      <c r="B107" s="660" t="s">
        <v>1628</v>
      </c>
      <c r="C107" s="661" t="s">
        <v>57</v>
      </c>
      <c r="D107" s="683">
        <v>240</v>
      </c>
      <c r="E107" s="683"/>
      <c r="F107" s="659" t="s">
        <v>35</v>
      </c>
      <c r="G107" s="659" t="s">
        <v>137</v>
      </c>
      <c r="H107" s="659" t="s">
        <v>35</v>
      </c>
      <c r="I107" s="659">
        <v>11.69</v>
      </c>
      <c r="J107" s="681">
        <v>0.2</v>
      </c>
      <c r="K107" s="659">
        <v>14.03</v>
      </c>
      <c r="L107" s="659">
        <v>3367.2</v>
      </c>
      <c r="M107" s="659"/>
      <c r="N107" s="659">
        <v>0</v>
      </c>
      <c r="O107" s="552">
        <f t="shared" si="1"/>
        <v>0</v>
      </c>
    </row>
    <row r="108" spans="1:15" ht="47.25" x14ac:dyDescent="0.25">
      <c r="A108" s="682" t="s">
        <v>1761</v>
      </c>
      <c r="B108" s="660" t="s">
        <v>1628</v>
      </c>
      <c r="C108" s="661" t="s">
        <v>57</v>
      </c>
      <c r="D108" s="683">
        <v>190</v>
      </c>
      <c r="E108" s="683"/>
      <c r="F108" s="659" t="s">
        <v>35</v>
      </c>
      <c r="G108" s="659" t="s">
        <v>137</v>
      </c>
      <c r="H108" s="659" t="s">
        <v>35</v>
      </c>
      <c r="I108" s="659">
        <v>11.69</v>
      </c>
      <c r="J108" s="681">
        <v>0.2</v>
      </c>
      <c r="K108" s="659">
        <v>14.03</v>
      </c>
      <c r="L108" s="659">
        <v>2665.7</v>
      </c>
      <c r="M108" s="659"/>
      <c r="N108" s="659">
        <v>0</v>
      </c>
      <c r="O108" s="552">
        <f t="shared" si="1"/>
        <v>0</v>
      </c>
    </row>
    <row r="109" spans="1:15" ht="47.25" x14ac:dyDescent="0.25">
      <c r="A109" s="682" t="s">
        <v>1786</v>
      </c>
      <c r="B109" s="660" t="s">
        <v>1628</v>
      </c>
      <c r="C109" s="661" t="s">
        <v>57</v>
      </c>
      <c r="D109" s="683">
        <v>264</v>
      </c>
      <c r="E109" s="683"/>
      <c r="F109" s="659" t="s">
        <v>35</v>
      </c>
      <c r="G109" s="659" t="s">
        <v>137</v>
      </c>
      <c r="H109" s="659" t="s">
        <v>35</v>
      </c>
      <c r="I109" s="659">
        <v>11.69</v>
      </c>
      <c r="J109" s="681">
        <v>0.2</v>
      </c>
      <c r="K109" s="659">
        <v>14.03</v>
      </c>
      <c r="L109" s="659">
        <v>3703.92</v>
      </c>
      <c r="M109" s="659"/>
      <c r="N109" s="659">
        <v>0</v>
      </c>
      <c r="O109" s="552">
        <f t="shared" si="1"/>
        <v>0</v>
      </c>
    </row>
    <row r="110" spans="1:15" ht="63" x14ac:dyDescent="0.25">
      <c r="A110" s="723" t="s">
        <v>1649</v>
      </c>
      <c r="B110" s="665" t="s">
        <v>1627</v>
      </c>
      <c r="C110" s="666" t="s">
        <v>57</v>
      </c>
      <c r="D110" s="724">
        <v>149</v>
      </c>
      <c r="E110" s="667">
        <v>1858</v>
      </c>
      <c r="F110" s="667" t="s">
        <v>35</v>
      </c>
      <c r="G110" s="667" t="s">
        <v>137</v>
      </c>
      <c r="H110" s="667" t="s">
        <v>35</v>
      </c>
      <c r="I110" s="667">
        <v>17.57</v>
      </c>
      <c r="J110" s="725">
        <v>0.2</v>
      </c>
      <c r="K110" s="667">
        <v>21.09</v>
      </c>
      <c r="L110" s="667">
        <v>3142.41</v>
      </c>
      <c r="M110" s="667">
        <v>39185.22</v>
      </c>
      <c r="N110" s="667">
        <v>39185.22</v>
      </c>
      <c r="O110" s="552">
        <f t="shared" si="1"/>
        <v>0</v>
      </c>
    </row>
    <row r="111" spans="1:15" ht="63" x14ac:dyDescent="0.25">
      <c r="A111" s="723" t="s">
        <v>1677</v>
      </c>
      <c r="B111" s="665" t="s">
        <v>1627</v>
      </c>
      <c r="C111" s="666" t="s">
        <v>57</v>
      </c>
      <c r="D111" s="724">
        <v>352</v>
      </c>
      <c r="E111" s="724"/>
      <c r="F111" s="667" t="s">
        <v>35</v>
      </c>
      <c r="G111" s="667" t="s">
        <v>137</v>
      </c>
      <c r="H111" s="667" t="s">
        <v>35</v>
      </c>
      <c r="I111" s="667">
        <v>17.57</v>
      </c>
      <c r="J111" s="725">
        <v>0.2</v>
      </c>
      <c r="K111" s="667">
        <v>21.09</v>
      </c>
      <c r="L111" s="667">
        <v>7423.68</v>
      </c>
      <c r="M111" s="667"/>
      <c r="N111" s="667">
        <v>0</v>
      </c>
      <c r="O111" s="552">
        <f t="shared" si="1"/>
        <v>0</v>
      </c>
    </row>
    <row r="112" spans="1:15" ht="63" x14ac:dyDescent="0.25">
      <c r="A112" s="723" t="s">
        <v>1704</v>
      </c>
      <c r="B112" s="665" t="s">
        <v>1627</v>
      </c>
      <c r="C112" s="666" t="s">
        <v>57</v>
      </c>
      <c r="D112" s="724">
        <v>519</v>
      </c>
      <c r="E112" s="724"/>
      <c r="F112" s="667" t="s">
        <v>35</v>
      </c>
      <c r="G112" s="667" t="s">
        <v>137</v>
      </c>
      <c r="H112" s="667" t="s">
        <v>35</v>
      </c>
      <c r="I112" s="667">
        <v>17.57</v>
      </c>
      <c r="J112" s="725">
        <v>0.2</v>
      </c>
      <c r="K112" s="667">
        <v>21.09</v>
      </c>
      <c r="L112" s="667">
        <v>10945.71</v>
      </c>
      <c r="M112" s="667"/>
      <c r="N112" s="667">
        <v>0</v>
      </c>
      <c r="O112" s="552">
        <f t="shared" si="1"/>
        <v>0</v>
      </c>
    </row>
    <row r="113" spans="1:15" ht="63" x14ac:dyDescent="0.25">
      <c r="A113" s="723" t="s">
        <v>1733</v>
      </c>
      <c r="B113" s="665" t="s">
        <v>1627</v>
      </c>
      <c r="C113" s="666" t="s">
        <v>57</v>
      </c>
      <c r="D113" s="724">
        <v>225</v>
      </c>
      <c r="E113" s="724"/>
      <c r="F113" s="667" t="s">
        <v>35</v>
      </c>
      <c r="G113" s="667" t="s">
        <v>137</v>
      </c>
      <c r="H113" s="667" t="s">
        <v>35</v>
      </c>
      <c r="I113" s="667">
        <v>17.57</v>
      </c>
      <c r="J113" s="725">
        <v>0.2</v>
      </c>
      <c r="K113" s="667">
        <v>21.09</v>
      </c>
      <c r="L113" s="667">
        <v>4745.25</v>
      </c>
      <c r="M113" s="667"/>
      <c r="N113" s="667">
        <v>0</v>
      </c>
      <c r="O113" s="552">
        <f t="shared" si="1"/>
        <v>0</v>
      </c>
    </row>
    <row r="114" spans="1:15" ht="63" x14ac:dyDescent="0.25">
      <c r="A114" s="723" t="s">
        <v>1759</v>
      </c>
      <c r="B114" s="665" t="s">
        <v>1627</v>
      </c>
      <c r="C114" s="666" t="s">
        <v>57</v>
      </c>
      <c r="D114" s="724">
        <v>294</v>
      </c>
      <c r="E114" s="724"/>
      <c r="F114" s="667" t="s">
        <v>35</v>
      </c>
      <c r="G114" s="667" t="s">
        <v>137</v>
      </c>
      <c r="H114" s="667" t="s">
        <v>35</v>
      </c>
      <c r="I114" s="667">
        <v>17.57</v>
      </c>
      <c r="J114" s="725">
        <v>0.2</v>
      </c>
      <c r="K114" s="667">
        <v>21.09</v>
      </c>
      <c r="L114" s="667">
        <v>6200.46</v>
      </c>
      <c r="M114" s="667"/>
      <c r="N114" s="667">
        <v>0</v>
      </c>
      <c r="O114" s="552">
        <f t="shared" si="1"/>
        <v>0</v>
      </c>
    </row>
    <row r="115" spans="1:15" ht="63" x14ac:dyDescent="0.25">
      <c r="A115" s="723" t="s">
        <v>1784</v>
      </c>
      <c r="B115" s="665" t="s">
        <v>1627</v>
      </c>
      <c r="C115" s="666" t="s">
        <v>57</v>
      </c>
      <c r="D115" s="724">
        <v>319</v>
      </c>
      <c r="E115" s="724"/>
      <c r="F115" s="667" t="s">
        <v>35</v>
      </c>
      <c r="G115" s="667" t="s">
        <v>137</v>
      </c>
      <c r="H115" s="667" t="s">
        <v>35</v>
      </c>
      <c r="I115" s="667">
        <v>17.57</v>
      </c>
      <c r="J115" s="725">
        <v>0.2</v>
      </c>
      <c r="K115" s="667">
        <v>21.09</v>
      </c>
      <c r="L115" s="667">
        <v>6727.71</v>
      </c>
      <c r="M115" s="667"/>
      <c r="N115" s="667">
        <v>0</v>
      </c>
      <c r="O115" s="552">
        <f t="shared" si="1"/>
        <v>0</v>
      </c>
    </row>
    <row r="116" spans="1:15" ht="31.5" x14ac:dyDescent="0.25">
      <c r="A116" s="679" t="s">
        <v>1857</v>
      </c>
      <c r="B116" s="554" t="s">
        <v>1892</v>
      </c>
      <c r="C116" s="555" t="s">
        <v>55</v>
      </c>
      <c r="D116" s="568">
        <v>123.43</v>
      </c>
      <c r="E116" s="568">
        <v>123.43</v>
      </c>
      <c r="F116" s="556" t="s">
        <v>35</v>
      </c>
      <c r="G116" s="556" t="s">
        <v>116</v>
      </c>
      <c r="H116" s="564" t="s">
        <v>35</v>
      </c>
      <c r="I116" s="556">
        <v>145.74</v>
      </c>
      <c r="J116" s="571">
        <v>0.3</v>
      </c>
      <c r="K116" s="564">
        <v>189.47</v>
      </c>
      <c r="L116" s="556">
        <v>23386.289999999997</v>
      </c>
      <c r="M116" s="556">
        <v>23386.289999999997</v>
      </c>
      <c r="N116" s="556">
        <v>23386.289999999997</v>
      </c>
      <c r="O116" s="552">
        <f t="shared" si="1"/>
        <v>0</v>
      </c>
    </row>
    <row r="117" spans="1:15" ht="31.5" x14ac:dyDescent="0.25">
      <c r="A117" s="674" t="s">
        <v>1836</v>
      </c>
      <c r="B117" s="554" t="s">
        <v>182</v>
      </c>
      <c r="C117" s="555" t="s">
        <v>55</v>
      </c>
      <c r="D117" s="570">
        <v>563.84</v>
      </c>
      <c r="E117" s="568">
        <v>563.84</v>
      </c>
      <c r="F117" s="556" t="s">
        <v>95</v>
      </c>
      <c r="G117" s="556" t="s">
        <v>361</v>
      </c>
      <c r="H117" s="556">
        <v>534906</v>
      </c>
      <c r="I117" s="556">
        <v>49.13</v>
      </c>
      <c r="J117" s="569">
        <v>0.3</v>
      </c>
      <c r="K117" s="556">
        <v>63.869000000000007</v>
      </c>
      <c r="L117" s="556">
        <v>36011.9</v>
      </c>
      <c r="M117" s="556">
        <v>36011.9</v>
      </c>
      <c r="N117" s="556">
        <v>36011.9</v>
      </c>
      <c r="O117" s="552">
        <f t="shared" si="1"/>
        <v>0</v>
      </c>
    </row>
    <row r="118" spans="1:15" ht="31.5" x14ac:dyDescent="0.25">
      <c r="A118" s="674" t="s">
        <v>184</v>
      </c>
      <c r="B118" s="554" t="s">
        <v>185</v>
      </c>
      <c r="C118" s="555" t="s">
        <v>55</v>
      </c>
      <c r="D118" s="570">
        <v>58.91</v>
      </c>
      <c r="E118" s="568">
        <v>58.91</v>
      </c>
      <c r="F118" s="556" t="s">
        <v>95</v>
      </c>
      <c r="G118" s="556" t="s">
        <v>361</v>
      </c>
      <c r="H118" s="556">
        <v>534908</v>
      </c>
      <c r="I118" s="556">
        <v>49.34</v>
      </c>
      <c r="J118" s="569">
        <v>0.3</v>
      </c>
      <c r="K118" s="556">
        <v>64.150000000000006</v>
      </c>
      <c r="L118" s="556">
        <v>3779.0800000000004</v>
      </c>
      <c r="M118" s="556">
        <v>3779.0800000000004</v>
      </c>
      <c r="N118" s="556">
        <v>3779.0800000000004</v>
      </c>
      <c r="O118" s="552">
        <f t="shared" si="1"/>
        <v>0</v>
      </c>
    </row>
    <row r="119" spans="1:15" ht="31.5" x14ac:dyDescent="0.25">
      <c r="A119" s="674" t="s">
        <v>1837</v>
      </c>
      <c r="B119" s="554" t="s">
        <v>183</v>
      </c>
      <c r="C119" s="555" t="s">
        <v>55</v>
      </c>
      <c r="D119" s="570">
        <v>193.56</v>
      </c>
      <c r="E119" s="568">
        <v>193.56</v>
      </c>
      <c r="F119" s="556" t="s">
        <v>95</v>
      </c>
      <c r="G119" s="556" t="s">
        <v>361</v>
      </c>
      <c r="H119" s="556">
        <v>534906</v>
      </c>
      <c r="I119" s="556">
        <v>49.13</v>
      </c>
      <c r="J119" s="569">
        <v>0.3</v>
      </c>
      <c r="K119" s="556">
        <v>63.87</v>
      </c>
      <c r="L119" s="556">
        <v>12362.68</v>
      </c>
      <c r="M119" s="556">
        <v>12362.68</v>
      </c>
      <c r="N119" s="556">
        <v>12362.68</v>
      </c>
      <c r="O119" s="552">
        <f t="shared" si="1"/>
        <v>0</v>
      </c>
    </row>
    <row r="120" spans="1:15" ht="31.5" x14ac:dyDescent="0.25">
      <c r="A120" s="674" t="s">
        <v>186</v>
      </c>
      <c r="B120" s="554" t="s">
        <v>187</v>
      </c>
      <c r="C120" s="555" t="s">
        <v>55</v>
      </c>
      <c r="D120" s="570">
        <v>25.246499999999997</v>
      </c>
      <c r="E120" s="568">
        <v>25.246499999999997</v>
      </c>
      <c r="F120" s="556" t="s">
        <v>95</v>
      </c>
      <c r="G120" s="556" t="s">
        <v>361</v>
      </c>
      <c r="H120" s="556">
        <v>534908</v>
      </c>
      <c r="I120" s="556">
        <v>49.34</v>
      </c>
      <c r="J120" s="569">
        <v>0.3</v>
      </c>
      <c r="K120" s="556">
        <v>64.150000000000006</v>
      </c>
      <c r="L120" s="556">
        <v>1619.57</v>
      </c>
      <c r="M120" s="556">
        <v>1619.57</v>
      </c>
      <c r="N120" s="556">
        <v>1619.57</v>
      </c>
      <c r="O120" s="552">
        <f t="shared" si="1"/>
        <v>0</v>
      </c>
    </row>
    <row r="121" spans="1:15" ht="31.5" x14ac:dyDescent="0.25">
      <c r="A121" s="674" t="s">
        <v>90</v>
      </c>
      <c r="B121" s="726" t="s">
        <v>141</v>
      </c>
      <c r="C121" s="685" t="s">
        <v>40</v>
      </c>
      <c r="D121" s="570">
        <v>58</v>
      </c>
      <c r="E121" s="568">
        <v>58</v>
      </c>
      <c r="F121" s="564" t="s">
        <v>97</v>
      </c>
      <c r="G121" s="564" t="s">
        <v>989</v>
      </c>
      <c r="H121" s="564" t="s">
        <v>35</v>
      </c>
      <c r="I121" s="556">
        <v>140.47999999999999</v>
      </c>
      <c r="J121" s="571">
        <v>0.3</v>
      </c>
      <c r="K121" s="564">
        <v>182.624</v>
      </c>
      <c r="L121" s="556">
        <v>10592.2</v>
      </c>
      <c r="M121" s="556">
        <v>10592.2</v>
      </c>
      <c r="N121" s="556">
        <v>10592.2</v>
      </c>
      <c r="O121" s="552">
        <f t="shared" si="1"/>
        <v>0</v>
      </c>
    </row>
    <row r="122" spans="1:15" ht="31.5" x14ac:dyDescent="0.25">
      <c r="A122" s="674" t="s">
        <v>192</v>
      </c>
      <c r="B122" s="726" t="s">
        <v>140</v>
      </c>
      <c r="C122" s="685" t="s">
        <v>40</v>
      </c>
      <c r="D122" s="570">
        <v>48</v>
      </c>
      <c r="E122" s="568">
        <v>48</v>
      </c>
      <c r="F122" s="564" t="s">
        <v>97</v>
      </c>
      <c r="G122" s="564" t="s">
        <v>989</v>
      </c>
      <c r="H122" s="564" t="s">
        <v>35</v>
      </c>
      <c r="I122" s="556">
        <v>118.07</v>
      </c>
      <c r="J122" s="571">
        <v>0.3</v>
      </c>
      <c r="K122" s="564">
        <v>153.49099999999999</v>
      </c>
      <c r="L122" s="556">
        <v>7367.5700000000006</v>
      </c>
      <c r="M122" s="556">
        <v>7367.5700000000006</v>
      </c>
      <c r="N122" s="556">
        <v>7367.5700000000006</v>
      </c>
      <c r="O122" s="552">
        <f t="shared" si="1"/>
        <v>0</v>
      </c>
    </row>
    <row r="123" spans="1:15" ht="31.5" x14ac:dyDescent="0.25">
      <c r="A123" s="674" t="s">
        <v>1642</v>
      </c>
      <c r="B123" s="565" t="s">
        <v>1623</v>
      </c>
      <c r="C123" s="555" t="s">
        <v>40</v>
      </c>
      <c r="D123" s="568">
        <v>2</v>
      </c>
      <c r="E123" s="568">
        <v>2</v>
      </c>
      <c r="F123" s="556" t="s">
        <v>35</v>
      </c>
      <c r="G123" s="556" t="s">
        <v>137</v>
      </c>
      <c r="H123" s="556" t="s">
        <v>35</v>
      </c>
      <c r="I123" s="556">
        <v>4024.3900000000003</v>
      </c>
      <c r="J123" s="569">
        <v>0.2</v>
      </c>
      <c r="K123" s="556">
        <v>4829.2700000000004</v>
      </c>
      <c r="L123" s="556">
        <v>9658.5400000000009</v>
      </c>
      <c r="M123" s="556">
        <v>9658.5400000000009</v>
      </c>
      <c r="N123" s="556">
        <v>9658.5400000000009</v>
      </c>
      <c r="O123" s="552">
        <f t="shared" si="1"/>
        <v>0</v>
      </c>
    </row>
    <row r="124" spans="1:15" ht="31.5" x14ac:dyDescent="0.25">
      <c r="A124" s="674" t="s">
        <v>1670</v>
      </c>
      <c r="B124" s="565" t="s">
        <v>1623</v>
      </c>
      <c r="C124" s="555" t="s">
        <v>40</v>
      </c>
      <c r="D124" s="568">
        <v>4</v>
      </c>
      <c r="E124" s="568">
        <v>4</v>
      </c>
      <c r="F124" s="556" t="s">
        <v>35</v>
      </c>
      <c r="G124" s="556" t="s">
        <v>137</v>
      </c>
      <c r="H124" s="556" t="s">
        <v>35</v>
      </c>
      <c r="I124" s="556">
        <v>4024.3900000000003</v>
      </c>
      <c r="J124" s="569">
        <v>0.2</v>
      </c>
      <c r="K124" s="556">
        <v>4829.2700000000004</v>
      </c>
      <c r="L124" s="556">
        <v>19317.080000000002</v>
      </c>
      <c r="M124" s="556">
        <v>19317.080000000002</v>
      </c>
      <c r="N124" s="556">
        <v>19317.080000000002</v>
      </c>
      <c r="O124" s="552">
        <f t="shared" si="1"/>
        <v>0</v>
      </c>
    </row>
    <row r="125" spans="1:15" ht="31.5" x14ac:dyDescent="0.25">
      <c r="A125" s="674" t="s">
        <v>1697</v>
      </c>
      <c r="B125" s="565" t="s">
        <v>1623</v>
      </c>
      <c r="C125" s="555" t="s">
        <v>40</v>
      </c>
      <c r="D125" s="568">
        <v>8</v>
      </c>
      <c r="E125" s="568">
        <v>8</v>
      </c>
      <c r="F125" s="556" t="s">
        <v>35</v>
      </c>
      <c r="G125" s="556" t="s">
        <v>137</v>
      </c>
      <c r="H125" s="556" t="s">
        <v>35</v>
      </c>
      <c r="I125" s="556">
        <v>4024.3900000000003</v>
      </c>
      <c r="J125" s="569">
        <v>0.2</v>
      </c>
      <c r="K125" s="556">
        <v>4829.2700000000004</v>
      </c>
      <c r="L125" s="556">
        <v>38634.160000000003</v>
      </c>
      <c r="M125" s="556">
        <v>38634.160000000003</v>
      </c>
      <c r="N125" s="556">
        <v>38634.160000000003</v>
      </c>
      <c r="O125" s="552">
        <f t="shared" si="1"/>
        <v>0</v>
      </c>
    </row>
    <row r="126" spans="1:15" ht="31.5" x14ac:dyDescent="0.25">
      <c r="A126" s="674" t="s">
        <v>1726</v>
      </c>
      <c r="B126" s="565" t="s">
        <v>1623</v>
      </c>
      <c r="C126" s="555" t="s">
        <v>40</v>
      </c>
      <c r="D126" s="568">
        <v>4</v>
      </c>
      <c r="E126" s="568">
        <v>4</v>
      </c>
      <c r="F126" s="556" t="s">
        <v>35</v>
      </c>
      <c r="G126" s="556" t="s">
        <v>137</v>
      </c>
      <c r="H126" s="556" t="s">
        <v>35</v>
      </c>
      <c r="I126" s="556">
        <v>4024.3900000000003</v>
      </c>
      <c r="J126" s="569">
        <v>0.2</v>
      </c>
      <c r="K126" s="556">
        <v>4829.2700000000004</v>
      </c>
      <c r="L126" s="556">
        <v>19317.080000000002</v>
      </c>
      <c r="M126" s="556">
        <v>19317.080000000002</v>
      </c>
      <c r="N126" s="556">
        <v>19317.080000000002</v>
      </c>
      <c r="O126" s="552">
        <f t="shared" si="1"/>
        <v>0</v>
      </c>
    </row>
    <row r="127" spans="1:15" ht="31.5" x14ac:dyDescent="0.25">
      <c r="A127" s="674" t="s">
        <v>1753</v>
      </c>
      <c r="B127" s="565" t="s">
        <v>1623</v>
      </c>
      <c r="C127" s="555" t="s">
        <v>40</v>
      </c>
      <c r="D127" s="568">
        <v>8</v>
      </c>
      <c r="E127" s="568">
        <v>8</v>
      </c>
      <c r="F127" s="556" t="s">
        <v>35</v>
      </c>
      <c r="G127" s="556" t="s">
        <v>137</v>
      </c>
      <c r="H127" s="556" t="s">
        <v>35</v>
      </c>
      <c r="I127" s="556">
        <v>4024.3900000000003</v>
      </c>
      <c r="J127" s="569">
        <v>0.2</v>
      </c>
      <c r="K127" s="556">
        <v>4829.2700000000004</v>
      </c>
      <c r="L127" s="556">
        <v>38634.160000000003</v>
      </c>
      <c r="M127" s="556">
        <v>38634.160000000003</v>
      </c>
      <c r="N127" s="556">
        <v>38634.160000000003</v>
      </c>
      <c r="O127" s="552">
        <f t="shared" si="1"/>
        <v>0</v>
      </c>
    </row>
    <row r="128" spans="1:15" ht="31.5" x14ac:dyDescent="0.25">
      <c r="A128" s="674" t="s">
        <v>1778</v>
      </c>
      <c r="B128" s="565" t="s">
        <v>1623</v>
      </c>
      <c r="C128" s="555" t="s">
        <v>40</v>
      </c>
      <c r="D128" s="568">
        <v>8</v>
      </c>
      <c r="E128" s="568">
        <v>8</v>
      </c>
      <c r="F128" s="556" t="s">
        <v>35</v>
      </c>
      <c r="G128" s="556" t="s">
        <v>137</v>
      </c>
      <c r="H128" s="556" t="s">
        <v>35</v>
      </c>
      <c r="I128" s="556">
        <v>4024.3900000000003</v>
      </c>
      <c r="J128" s="569">
        <v>0.2</v>
      </c>
      <c r="K128" s="556">
        <v>4829.2700000000004</v>
      </c>
      <c r="L128" s="556">
        <v>38634.160000000003</v>
      </c>
      <c r="M128" s="556">
        <v>38634.160000000003</v>
      </c>
      <c r="N128" s="556">
        <v>38634.160000000003</v>
      </c>
      <c r="O128" s="552">
        <f t="shared" si="1"/>
        <v>0</v>
      </c>
    </row>
    <row r="129" spans="1:15" ht="31.5" x14ac:dyDescent="0.25">
      <c r="A129" s="674" t="s">
        <v>163</v>
      </c>
      <c r="B129" s="554" t="s">
        <v>1839</v>
      </c>
      <c r="C129" s="555" t="s">
        <v>40</v>
      </c>
      <c r="D129" s="570">
        <v>19</v>
      </c>
      <c r="E129" s="568">
        <v>19</v>
      </c>
      <c r="F129" s="556" t="s">
        <v>136</v>
      </c>
      <c r="G129" s="556" t="s">
        <v>137</v>
      </c>
      <c r="H129" s="556" t="s">
        <v>35</v>
      </c>
      <c r="I129" s="556">
        <v>2134.0800000000004</v>
      </c>
      <c r="J129" s="569">
        <v>0.2</v>
      </c>
      <c r="K129" s="556">
        <v>2560.9</v>
      </c>
      <c r="L129" s="556">
        <v>48657.1</v>
      </c>
      <c r="M129" s="556">
        <v>48657.1</v>
      </c>
      <c r="N129" s="556">
        <v>48657.1</v>
      </c>
      <c r="O129" s="552">
        <f t="shared" si="1"/>
        <v>0</v>
      </c>
    </row>
    <row r="130" spans="1:15" ht="31.5" x14ac:dyDescent="0.25">
      <c r="A130" s="723" t="s">
        <v>1633</v>
      </c>
      <c r="B130" s="665" t="s">
        <v>367</v>
      </c>
      <c r="C130" s="666" t="s">
        <v>40</v>
      </c>
      <c r="D130" s="724">
        <v>2</v>
      </c>
      <c r="E130" s="667">
        <v>9</v>
      </c>
      <c r="F130" s="667" t="s">
        <v>35</v>
      </c>
      <c r="G130" s="667" t="s">
        <v>137</v>
      </c>
      <c r="H130" s="667" t="s">
        <v>35</v>
      </c>
      <c r="I130" s="667">
        <v>1895.86</v>
      </c>
      <c r="J130" s="725">
        <v>0.2</v>
      </c>
      <c r="K130" s="667">
        <v>2275.0400000000004</v>
      </c>
      <c r="L130" s="667">
        <v>4550.08</v>
      </c>
      <c r="M130" s="667">
        <v>20475.36</v>
      </c>
      <c r="N130" s="667">
        <v>20475.36</v>
      </c>
      <c r="O130" s="552">
        <f t="shared" si="1"/>
        <v>0</v>
      </c>
    </row>
    <row r="131" spans="1:15" ht="31.5" x14ac:dyDescent="0.25">
      <c r="A131" s="723" t="s">
        <v>1663</v>
      </c>
      <c r="B131" s="665" t="s">
        <v>367</v>
      </c>
      <c r="C131" s="666" t="s">
        <v>40</v>
      </c>
      <c r="D131" s="724">
        <v>2</v>
      </c>
      <c r="E131" s="724"/>
      <c r="F131" s="667" t="s">
        <v>35</v>
      </c>
      <c r="G131" s="667" t="s">
        <v>137</v>
      </c>
      <c r="H131" s="667" t="s">
        <v>35</v>
      </c>
      <c r="I131" s="667">
        <v>1895.86</v>
      </c>
      <c r="J131" s="725">
        <v>0.2</v>
      </c>
      <c r="K131" s="667">
        <v>2275.0400000000004</v>
      </c>
      <c r="L131" s="667">
        <v>4550.08</v>
      </c>
      <c r="M131" s="667"/>
      <c r="N131" s="667">
        <v>0</v>
      </c>
      <c r="O131" s="552">
        <f t="shared" si="1"/>
        <v>0</v>
      </c>
    </row>
    <row r="132" spans="1:15" ht="31.5" x14ac:dyDescent="0.25">
      <c r="A132" s="723" t="s">
        <v>1690</v>
      </c>
      <c r="B132" s="665" t="s">
        <v>367</v>
      </c>
      <c r="C132" s="666" t="s">
        <v>40</v>
      </c>
      <c r="D132" s="724">
        <v>2</v>
      </c>
      <c r="E132" s="724"/>
      <c r="F132" s="667" t="s">
        <v>35</v>
      </c>
      <c r="G132" s="667" t="s">
        <v>137</v>
      </c>
      <c r="H132" s="667" t="s">
        <v>35</v>
      </c>
      <c r="I132" s="667">
        <v>1895.86</v>
      </c>
      <c r="J132" s="725">
        <v>0.2</v>
      </c>
      <c r="K132" s="667">
        <v>2275.0400000000004</v>
      </c>
      <c r="L132" s="667">
        <v>4550.08</v>
      </c>
      <c r="M132" s="667"/>
      <c r="N132" s="667">
        <v>0</v>
      </c>
      <c r="O132" s="552">
        <f t="shared" si="1"/>
        <v>0</v>
      </c>
    </row>
    <row r="133" spans="1:15" ht="31.5" x14ac:dyDescent="0.25">
      <c r="A133" s="723" t="s">
        <v>1719</v>
      </c>
      <c r="B133" s="665" t="s">
        <v>367</v>
      </c>
      <c r="C133" s="666" t="s">
        <v>40</v>
      </c>
      <c r="D133" s="724">
        <v>1</v>
      </c>
      <c r="E133" s="724"/>
      <c r="F133" s="667" t="s">
        <v>35</v>
      </c>
      <c r="G133" s="667" t="s">
        <v>137</v>
      </c>
      <c r="H133" s="667" t="s">
        <v>35</v>
      </c>
      <c r="I133" s="667">
        <v>1895.86</v>
      </c>
      <c r="J133" s="725">
        <v>0.2</v>
      </c>
      <c r="K133" s="667">
        <v>2275.0400000000004</v>
      </c>
      <c r="L133" s="667">
        <v>2275.04</v>
      </c>
      <c r="M133" s="667"/>
      <c r="N133" s="667">
        <v>0</v>
      </c>
      <c r="O133" s="552">
        <f t="shared" si="1"/>
        <v>0</v>
      </c>
    </row>
    <row r="134" spans="1:15" ht="31.5" x14ac:dyDescent="0.25">
      <c r="A134" s="723" t="s">
        <v>1747</v>
      </c>
      <c r="B134" s="665" t="s">
        <v>367</v>
      </c>
      <c r="C134" s="666" t="s">
        <v>40</v>
      </c>
      <c r="D134" s="724">
        <v>2</v>
      </c>
      <c r="E134" s="724"/>
      <c r="F134" s="667" t="s">
        <v>35</v>
      </c>
      <c r="G134" s="667" t="s">
        <v>137</v>
      </c>
      <c r="H134" s="667" t="s">
        <v>35</v>
      </c>
      <c r="I134" s="667">
        <v>1895.86</v>
      </c>
      <c r="J134" s="725">
        <v>0.2</v>
      </c>
      <c r="K134" s="667">
        <v>2275.0400000000004</v>
      </c>
      <c r="L134" s="667">
        <v>4550.08</v>
      </c>
      <c r="M134" s="667"/>
      <c r="N134" s="667">
        <v>0</v>
      </c>
      <c r="O134" s="552">
        <f t="shared" si="1"/>
        <v>0</v>
      </c>
    </row>
    <row r="135" spans="1:15" ht="31.5" x14ac:dyDescent="0.25">
      <c r="A135" s="674" t="s">
        <v>1634</v>
      </c>
      <c r="B135" s="565" t="s">
        <v>368</v>
      </c>
      <c r="C135" s="555" t="s">
        <v>40</v>
      </c>
      <c r="D135" s="568">
        <v>2</v>
      </c>
      <c r="E135" s="564">
        <v>10</v>
      </c>
      <c r="F135" s="556" t="s">
        <v>35</v>
      </c>
      <c r="G135" s="556" t="s">
        <v>137</v>
      </c>
      <c r="H135" s="556" t="s">
        <v>35</v>
      </c>
      <c r="I135" s="556">
        <v>1923.1</v>
      </c>
      <c r="J135" s="569">
        <v>0.2</v>
      </c>
      <c r="K135" s="556">
        <v>2307.7199999999998</v>
      </c>
      <c r="L135" s="556">
        <v>4615.4399999999996</v>
      </c>
      <c r="M135" s="556">
        <v>23077.199999999997</v>
      </c>
      <c r="N135" s="556">
        <v>23077.200000000001</v>
      </c>
      <c r="O135" s="552">
        <f t="shared" si="1"/>
        <v>0</v>
      </c>
    </row>
    <row r="136" spans="1:15" ht="31.5" x14ac:dyDescent="0.25">
      <c r="A136" s="674" t="s">
        <v>1664</v>
      </c>
      <c r="B136" s="565" t="s">
        <v>368</v>
      </c>
      <c r="C136" s="555" t="s">
        <v>40</v>
      </c>
      <c r="D136" s="568">
        <v>3</v>
      </c>
      <c r="E136" s="568"/>
      <c r="F136" s="556" t="s">
        <v>35</v>
      </c>
      <c r="G136" s="556" t="s">
        <v>137</v>
      </c>
      <c r="H136" s="556" t="s">
        <v>35</v>
      </c>
      <c r="I136" s="556">
        <v>1923.1</v>
      </c>
      <c r="J136" s="569">
        <v>0.2</v>
      </c>
      <c r="K136" s="556">
        <v>2307.7199999999998</v>
      </c>
      <c r="L136" s="556">
        <v>6923.16</v>
      </c>
      <c r="M136" s="556"/>
      <c r="N136" s="556">
        <v>0</v>
      </c>
      <c r="O136" s="552">
        <f t="shared" si="1"/>
        <v>0</v>
      </c>
    </row>
    <row r="137" spans="1:15" ht="31.5" x14ac:dyDescent="0.25">
      <c r="A137" s="674" t="s">
        <v>1691</v>
      </c>
      <c r="B137" s="565" t="s">
        <v>368</v>
      </c>
      <c r="C137" s="555" t="s">
        <v>40</v>
      </c>
      <c r="D137" s="568">
        <v>1</v>
      </c>
      <c r="E137" s="568"/>
      <c r="F137" s="556" t="s">
        <v>35</v>
      </c>
      <c r="G137" s="556" t="s">
        <v>137</v>
      </c>
      <c r="H137" s="556" t="s">
        <v>35</v>
      </c>
      <c r="I137" s="556">
        <v>1923.1</v>
      </c>
      <c r="J137" s="569">
        <v>0.2</v>
      </c>
      <c r="K137" s="556">
        <v>2307.7199999999998</v>
      </c>
      <c r="L137" s="556">
        <v>2307.7199999999998</v>
      </c>
      <c r="M137" s="556"/>
      <c r="N137" s="556">
        <v>0</v>
      </c>
      <c r="O137" s="552">
        <f t="shared" si="1"/>
        <v>0</v>
      </c>
    </row>
    <row r="138" spans="1:15" ht="31.5" x14ac:dyDescent="0.25">
      <c r="A138" s="674" t="s">
        <v>1720</v>
      </c>
      <c r="B138" s="565" t="s">
        <v>368</v>
      </c>
      <c r="C138" s="555" t="s">
        <v>40</v>
      </c>
      <c r="D138" s="568">
        <v>1</v>
      </c>
      <c r="E138" s="568"/>
      <c r="F138" s="556" t="s">
        <v>35</v>
      </c>
      <c r="G138" s="556" t="s">
        <v>137</v>
      </c>
      <c r="H138" s="556" t="s">
        <v>35</v>
      </c>
      <c r="I138" s="556">
        <v>1923.1</v>
      </c>
      <c r="J138" s="569">
        <v>0.2</v>
      </c>
      <c r="K138" s="556">
        <v>2307.7199999999998</v>
      </c>
      <c r="L138" s="556">
        <v>2307.7199999999998</v>
      </c>
      <c r="M138" s="556"/>
      <c r="N138" s="556">
        <v>0</v>
      </c>
      <c r="O138" s="552">
        <f t="shared" si="1"/>
        <v>0</v>
      </c>
    </row>
    <row r="139" spans="1:15" ht="31.5" x14ac:dyDescent="0.25">
      <c r="A139" s="674" t="s">
        <v>1772</v>
      </c>
      <c r="B139" s="565" t="s">
        <v>368</v>
      </c>
      <c r="C139" s="555" t="s">
        <v>40</v>
      </c>
      <c r="D139" s="568">
        <v>3</v>
      </c>
      <c r="E139" s="568"/>
      <c r="F139" s="556" t="s">
        <v>35</v>
      </c>
      <c r="G139" s="556" t="s">
        <v>137</v>
      </c>
      <c r="H139" s="556" t="s">
        <v>35</v>
      </c>
      <c r="I139" s="556">
        <v>1923.1</v>
      </c>
      <c r="J139" s="569">
        <v>0.2</v>
      </c>
      <c r="K139" s="556">
        <v>2307.7199999999998</v>
      </c>
      <c r="L139" s="556">
        <v>6923.16</v>
      </c>
      <c r="M139" s="556"/>
      <c r="N139" s="556">
        <v>0</v>
      </c>
      <c r="O139" s="552">
        <f t="shared" ref="O139:O202" si="2">N139-M139</f>
        <v>0</v>
      </c>
    </row>
    <row r="140" spans="1:15" ht="31.5" x14ac:dyDescent="0.25">
      <c r="A140" s="723" t="s">
        <v>1635</v>
      </c>
      <c r="B140" s="665" t="s">
        <v>369</v>
      </c>
      <c r="C140" s="666" t="s">
        <v>40</v>
      </c>
      <c r="D140" s="724">
        <v>1</v>
      </c>
      <c r="E140" s="667">
        <v>11</v>
      </c>
      <c r="F140" s="667" t="s">
        <v>35</v>
      </c>
      <c r="G140" s="667" t="s">
        <v>137</v>
      </c>
      <c r="H140" s="667" t="s">
        <v>35</v>
      </c>
      <c r="I140" s="667">
        <v>2134.0800000000004</v>
      </c>
      <c r="J140" s="725">
        <v>0.2</v>
      </c>
      <c r="K140" s="667">
        <v>2560.9</v>
      </c>
      <c r="L140" s="667">
        <v>2560.9</v>
      </c>
      <c r="M140" s="667">
        <v>28169.899999999998</v>
      </c>
      <c r="N140" s="667">
        <v>28169.9</v>
      </c>
      <c r="O140" s="552">
        <f t="shared" si="2"/>
        <v>0</v>
      </c>
    </row>
    <row r="141" spans="1:15" ht="31.5" x14ac:dyDescent="0.25">
      <c r="A141" s="723" t="s">
        <v>1665</v>
      </c>
      <c r="B141" s="665" t="s">
        <v>369</v>
      </c>
      <c r="C141" s="666" t="s">
        <v>40</v>
      </c>
      <c r="D141" s="724">
        <v>1</v>
      </c>
      <c r="E141" s="724"/>
      <c r="F141" s="667" t="s">
        <v>35</v>
      </c>
      <c r="G141" s="667" t="s">
        <v>137</v>
      </c>
      <c r="H141" s="667" t="s">
        <v>35</v>
      </c>
      <c r="I141" s="667">
        <v>2134.0800000000004</v>
      </c>
      <c r="J141" s="725">
        <v>0.2</v>
      </c>
      <c r="K141" s="667">
        <v>2560.9</v>
      </c>
      <c r="L141" s="667">
        <v>2560.9</v>
      </c>
      <c r="M141" s="667"/>
      <c r="N141" s="667">
        <v>0</v>
      </c>
      <c r="O141" s="552">
        <f t="shared" si="2"/>
        <v>0</v>
      </c>
    </row>
    <row r="142" spans="1:15" ht="31.5" x14ac:dyDescent="0.25">
      <c r="A142" s="723" t="s">
        <v>1692</v>
      </c>
      <c r="B142" s="665" t="s">
        <v>369</v>
      </c>
      <c r="C142" s="666" t="s">
        <v>40</v>
      </c>
      <c r="D142" s="724">
        <v>3</v>
      </c>
      <c r="E142" s="724"/>
      <c r="F142" s="667" t="s">
        <v>35</v>
      </c>
      <c r="G142" s="667" t="s">
        <v>137</v>
      </c>
      <c r="H142" s="667" t="s">
        <v>35</v>
      </c>
      <c r="I142" s="667">
        <v>2134.0800000000004</v>
      </c>
      <c r="J142" s="725">
        <v>0.2</v>
      </c>
      <c r="K142" s="667">
        <v>2560.9</v>
      </c>
      <c r="L142" s="667">
        <v>7682.7</v>
      </c>
      <c r="M142" s="667"/>
      <c r="N142" s="667">
        <v>0</v>
      </c>
      <c r="O142" s="552">
        <f t="shared" si="2"/>
        <v>0</v>
      </c>
    </row>
    <row r="143" spans="1:15" ht="31.5" x14ac:dyDescent="0.25">
      <c r="A143" s="723" t="s">
        <v>1721</v>
      </c>
      <c r="B143" s="665" t="s">
        <v>369</v>
      </c>
      <c r="C143" s="666" t="s">
        <v>40</v>
      </c>
      <c r="D143" s="724">
        <v>2</v>
      </c>
      <c r="E143" s="724"/>
      <c r="F143" s="667" t="s">
        <v>35</v>
      </c>
      <c r="G143" s="667" t="s">
        <v>137</v>
      </c>
      <c r="H143" s="667" t="s">
        <v>35</v>
      </c>
      <c r="I143" s="667">
        <v>2134.0800000000004</v>
      </c>
      <c r="J143" s="725">
        <v>0.2</v>
      </c>
      <c r="K143" s="667">
        <v>2560.9</v>
      </c>
      <c r="L143" s="667">
        <v>5121.8</v>
      </c>
      <c r="M143" s="667"/>
      <c r="N143" s="667">
        <v>0</v>
      </c>
      <c r="O143" s="552">
        <f t="shared" si="2"/>
        <v>0</v>
      </c>
    </row>
    <row r="144" spans="1:15" ht="31.5" x14ac:dyDescent="0.25">
      <c r="A144" s="723" t="s">
        <v>1748</v>
      </c>
      <c r="B144" s="665" t="s">
        <v>369</v>
      </c>
      <c r="C144" s="666" t="s">
        <v>40</v>
      </c>
      <c r="D144" s="724">
        <v>2</v>
      </c>
      <c r="E144" s="724"/>
      <c r="F144" s="667" t="s">
        <v>35</v>
      </c>
      <c r="G144" s="667" t="s">
        <v>137</v>
      </c>
      <c r="H144" s="667" t="s">
        <v>35</v>
      </c>
      <c r="I144" s="667">
        <v>2134.0800000000004</v>
      </c>
      <c r="J144" s="725">
        <v>0.2</v>
      </c>
      <c r="K144" s="667">
        <v>2560.9</v>
      </c>
      <c r="L144" s="667">
        <v>5121.8</v>
      </c>
      <c r="M144" s="667"/>
      <c r="N144" s="667">
        <v>0</v>
      </c>
      <c r="O144" s="552">
        <f t="shared" si="2"/>
        <v>0</v>
      </c>
    </row>
    <row r="145" spans="1:15" ht="31.5" x14ac:dyDescent="0.25">
      <c r="A145" s="723" t="s">
        <v>1773</v>
      </c>
      <c r="B145" s="665" t="s">
        <v>369</v>
      </c>
      <c r="C145" s="666" t="s">
        <v>40</v>
      </c>
      <c r="D145" s="724">
        <v>2</v>
      </c>
      <c r="E145" s="724"/>
      <c r="F145" s="667" t="s">
        <v>35</v>
      </c>
      <c r="G145" s="667" t="s">
        <v>137</v>
      </c>
      <c r="H145" s="667" t="s">
        <v>35</v>
      </c>
      <c r="I145" s="667">
        <v>2134.0800000000004</v>
      </c>
      <c r="J145" s="725">
        <v>0.2</v>
      </c>
      <c r="K145" s="667">
        <v>2560.9</v>
      </c>
      <c r="L145" s="667">
        <v>5121.8</v>
      </c>
      <c r="M145" s="667"/>
      <c r="N145" s="667">
        <v>0</v>
      </c>
      <c r="O145" s="552">
        <f t="shared" si="2"/>
        <v>0</v>
      </c>
    </row>
    <row r="146" spans="1:15" ht="31.5" x14ac:dyDescent="0.25">
      <c r="A146" s="674" t="s">
        <v>1647</v>
      </c>
      <c r="B146" s="565" t="s">
        <v>374</v>
      </c>
      <c r="C146" s="555" t="s">
        <v>57</v>
      </c>
      <c r="D146" s="568">
        <v>20</v>
      </c>
      <c r="E146" s="564">
        <v>120</v>
      </c>
      <c r="F146" s="556" t="s">
        <v>35</v>
      </c>
      <c r="G146" s="556" t="s">
        <v>137</v>
      </c>
      <c r="H146" s="556" t="s">
        <v>35</v>
      </c>
      <c r="I146" s="556">
        <v>12.24</v>
      </c>
      <c r="J146" s="569">
        <v>0.2</v>
      </c>
      <c r="K146" s="556">
        <v>14.69</v>
      </c>
      <c r="L146" s="556">
        <v>293.8</v>
      </c>
      <c r="M146" s="556">
        <v>1762.8</v>
      </c>
      <c r="N146" s="556">
        <v>1762.8</v>
      </c>
      <c r="O146" s="552">
        <f t="shared" si="2"/>
        <v>0</v>
      </c>
    </row>
    <row r="147" spans="1:15" ht="31.5" x14ac:dyDescent="0.25">
      <c r="A147" s="674" t="s">
        <v>1675</v>
      </c>
      <c r="B147" s="565" t="s">
        <v>374</v>
      </c>
      <c r="C147" s="555" t="s">
        <v>57</v>
      </c>
      <c r="D147" s="568">
        <v>20</v>
      </c>
      <c r="E147" s="568"/>
      <c r="F147" s="556" t="s">
        <v>35</v>
      </c>
      <c r="G147" s="556" t="s">
        <v>137</v>
      </c>
      <c r="H147" s="556" t="s">
        <v>35</v>
      </c>
      <c r="I147" s="556">
        <v>12.24</v>
      </c>
      <c r="J147" s="569">
        <v>0.2</v>
      </c>
      <c r="K147" s="556">
        <v>14.69</v>
      </c>
      <c r="L147" s="556">
        <v>293.8</v>
      </c>
      <c r="M147" s="556"/>
      <c r="N147" s="556">
        <v>0</v>
      </c>
      <c r="O147" s="552">
        <f t="shared" si="2"/>
        <v>0</v>
      </c>
    </row>
    <row r="148" spans="1:15" ht="31.5" x14ac:dyDescent="0.25">
      <c r="A148" s="674" t="s">
        <v>1702</v>
      </c>
      <c r="B148" s="565" t="s">
        <v>374</v>
      </c>
      <c r="C148" s="555" t="s">
        <v>57</v>
      </c>
      <c r="D148" s="568">
        <v>20</v>
      </c>
      <c r="E148" s="568"/>
      <c r="F148" s="556" t="s">
        <v>35</v>
      </c>
      <c r="G148" s="556" t="s">
        <v>137</v>
      </c>
      <c r="H148" s="556" t="s">
        <v>35</v>
      </c>
      <c r="I148" s="556">
        <v>12.24</v>
      </c>
      <c r="J148" s="569">
        <v>0.2</v>
      </c>
      <c r="K148" s="556">
        <v>14.69</v>
      </c>
      <c r="L148" s="556">
        <v>293.8</v>
      </c>
      <c r="M148" s="556"/>
      <c r="N148" s="556">
        <v>0</v>
      </c>
      <c r="O148" s="552">
        <f t="shared" si="2"/>
        <v>0</v>
      </c>
    </row>
    <row r="149" spans="1:15" ht="31.5" x14ac:dyDescent="0.25">
      <c r="A149" s="674" t="s">
        <v>1731</v>
      </c>
      <c r="B149" s="565" t="s">
        <v>374</v>
      </c>
      <c r="C149" s="555" t="s">
        <v>57</v>
      </c>
      <c r="D149" s="568">
        <v>20</v>
      </c>
      <c r="E149" s="568"/>
      <c r="F149" s="556" t="s">
        <v>35</v>
      </c>
      <c r="G149" s="556" t="s">
        <v>137</v>
      </c>
      <c r="H149" s="556" t="s">
        <v>35</v>
      </c>
      <c r="I149" s="556">
        <v>12.24</v>
      </c>
      <c r="J149" s="569">
        <v>0.2</v>
      </c>
      <c r="K149" s="556">
        <v>14.69</v>
      </c>
      <c r="L149" s="556">
        <v>293.8</v>
      </c>
      <c r="M149" s="556"/>
      <c r="N149" s="556">
        <v>0</v>
      </c>
      <c r="O149" s="552">
        <f t="shared" si="2"/>
        <v>0</v>
      </c>
    </row>
    <row r="150" spans="1:15" ht="31.5" x14ac:dyDescent="0.25">
      <c r="A150" s="674" t="s">
        <v>1758</v>
      </c>
      <c r="B150" s="565" t="s">
        <v>374</v>
      </c>
      <c r="C150" s="555" t="s">
        <v>57</v>
      </c>
      <c r="D150" s="568">
        <v>20</v>
      </c>
      <c r="E150" s="568"/>
      <c r="F150" s="556" t="s">
        <v>35</v>
      </c>
      <c r="G150" s="556" t="s">
        <v>137</v>
      </c>
      <c r="H150" s="556" t="s">
        <v>35</v>
      </c>
      <c r="I150" s="556">
        <v>12.24</v>
      </c>
      <c r="J150" s="569">
        <v>0.2</v>
      </c>
      <c r="K150" s="556">
        <v>14.69</v>
      </c>
      <c r="L150" s="556">
        <v>293.8</v>
      </c>
      <c r="M150" s="556"/>
      <c r="N150" s="556">
        <v>0</v>
      </c>
      <c r="O150" s="552">
        <f t="shared" si="2"/>
        <v>0</v>
      </c>
    </row>
    <row r="151" spans="1:15" ht="31.5" x14ac:dyDescent="0.25">
      <c r="A151" s="674" t="s">
        <v>1783</v>
      </c>
      <c r="B151" s="565" t="s">
        <v>374</v>
      </c>
      <c r="C151" s="555" t="s">
        <v>57</v>
      </c>
      <c r="D151" s="568">
        <v>20</v>
      </c>
      <c r="E151" s="568"/>
      <c r="F151" s="556" t="s">
        <v>35</v>
      </c>
      <c r="G151" s="556" t="s">
        <v>137</v>
      </c>
      <c r="H151" s="556" t="s">
        <v>35</v>
      </c>
      <c r="I151" s="556">
        <v>12.24</v>
      </c>
      <c r="J151" s="569">
        <v>0.2</v>
      </c>
      <c r="K151" s="556">
        <v>14.69</v>
      </c>
      <c r="L151" s="556">
        <v>293.8</v>
      </c>
      <c r="M151" s="556"/>
      <c r="N151" s="556">
        <v>0</v>
      </c>
      <c r="O151" s="552">
        <f t="shared" si="2"/>
        <v>0</v>
      </c>
    </row>
    <row r="152" spans="1:15" ht="63" x14ac:dyDescent="0.25">
      <c r="A152" s="723" t="s">
        <v>1648</v>
      </c>
      <c r="B152" s="665" t="s">
        <v>1626</v>
      </c>
      <c r="C152" s="666" t="s">
        <v>57</v>
      </c>
      <c r="D152" s="724">
        <v>345</v>
      </c>
      <c r="E152" s="667">
        <v>1145</v>
      </c>
      <c r="F152" s="667" t="s">
        <v>35</v>
      </c>
      <c r="G152" s="667" t="s">
        <v>137</v>
      </c>
      <c r="H152" s="667" t="s">
        <v>35</v>
      </c>
      <c r="I152" s="667">
        <v>122.62</v>
      </c>
      <c r="J152" s="725">
        <v>0.2</v>
      </c>
      <c r="K152" s="667">
        <v>147.14999999999998</v>
      </c>
      <c r="L152" s="667">
        <v>50766.75</v>
      </c>
      <c r="M152" s="667">
        <v>168486.75</v>
      </c>
      <c r="N152" s="667">
        <v>168486.75</v>
      </c>
      <c r="O152" s="552">
        <f t="shared" si="2"/>
        <v>0</v>
      </c>
    </row>
    <row r="153" spans="1:15" ht="63" x14ac:dyDescent="0.25">
      <c r="A153" s="723" t="s">
        <v>1676</v>
      </c>
      <c r="B153" s="665" t="s">
        <v>1626</v>
      </c>
      <c r="C153" s="666" t="s">
        <v>57</v>
      </c>
      <c r="D153" s="724">
        <v>351</v>
      </c>
      <c r="E153" s="724"/>
      <c r="F153" s="667" t="s">
        <v>35</v>
      </c>
      <c r="G153" s="667" t="s">
        <v>137</v>
      </c>
      <c r="H153" s="667" t="s">
        <v>35</v>
      </c>
      <c r="I153" s="667">
        <v>122.62</v>
      </c>
      <c r="J153" s="725">
        <v>0.2</v>
      </c>
      <c r="K153" s="667">
        <v>147.14999999999998</v>
      </c>
      <c r="L153" s="667">
        <v>51649.65</v>
      </c>
      <c r="M153" s="667"/>
      <c r="N153" s="667">
        <v>0</v>
      </c>
      <c r="O153" s="552">
        <f t="shared" si="2"/>
        <v>0</v>
      </c>
    </row>
    <row r="154" spans="1:15" ht="63" x14ac:dyDescent="0.25">
      <c r="A154" s="723" t="s">
        <v>1703</v>
      </c>
      <c r="B154" s="665" t="s">
        <v>1626</v>
      </c>
      <c r="C154" s="666" t="s">
        <v>57</v>
      </c>
      <c r="D154" s="724">
        <v>345</v>
      </c>
      <c r="E154" s="724"/>
      <c r="F154" s="667" t="s">
        <v>35</v>
      </c>
      <c r="G154" s="667" t="s">
        <v>137</v>
      </c>
      <c r="H154" s="667" t="s">
        <v>35</v>
      </c>
      <c r="I154" s="667">
        <v>122.62</v>
      </c>
      <c r="J154" s="725">
        <v>0.2</v>
      </c>
      <c r="K154" s="667">
        <v>147.14999999999998</v>
      </c>
      <c r="L154" s="667">
        <v>50766.75</v>
      </c>
      <c r="M154" s="667"/>
      <c r="N154" s="667">
        <v>0</v>
      </c>
      <c r="O154" s="552">
        <f t="shared" si="2"/>
        <v>0</v>
      </c>
    </row>
    <row r="155" spans="1:15" ht="63" x14ac:dyDescent="0.25">
      <c r="A155" s="723" t="s">
        <v>1732</v>
      </c>
      <c r="B155" s="665" t="s">
        <v>1626</v>
      </c>
      <c r="C155" s="666" t="s">
        <v>57</v>
      </c>
      <c r="D155" s="724">
        <v>104</v>
      </c>
      <c r="E155" s="724"/>
      <c r="F155" s="667" t="s">
        <v>35</v>
      </c>
      <c r="G155" s="667" t="s">
        <v>137</v>
      </c>
      <c r="H155" s="667" t="s">
        <v>35</v>
      </c>
      <c r="I155" s="667">
        <v>122.62</v>
      </c>
      <c r="J155" s="725">
        <v>0.2</v>
      </c>
      <c r="K155" s="667">
        <v>147.14999999999998</v>
      </c>
      <c r="L155" s="667">
        <v>15303.6</v>
      </c>
      <c r="M155" s="667"/>
      <c r="N155" s="667">
        <v>0</v>
      </c>
      <c r="O155" s="552">
        <f t="shared" si="2"/>
        <v>0</v>
      </c>
    </row>
    <row r="156" spans="1:15" ht="31.5" x14ac:dyDescent="0.25">
      <c r="A156" s="674" t="s">
        <v>1645</v>
      </c>
      <c r="B156" s="565" t="s">
        <v>1625</v>
      </c>
      <c r="C156" s="555" t="s">
        <v>40</v>
      </c>
      <c r="D156" s="568">
        <v>19</v>
      </c>
      <c r="E156" s="564">
        <v>86</v>
      </c>
      <c r="F156" s="556" t="s">
        <v>35</v>
      </c>
      <c r="G156" s="556" t="s">
        <v>137</v>
      </c>
      <c r="H156" s="556" t="s">
        <v>35</v>
      </c>
      <c r="I156" s="556">
        <v>298.13</v>
      </c>
      <c r="J156" s="569">
        <v>0.2</v>
      </c>
      <c r="K156" s="556">
        <v>357.76</v>
      </c>
      <c r="L156" s="556">
        <v>6797.44</v>
      </c>
      <c r="M156" s="556">
        <v>30767.360000000001</v>
      </c>
      <c r="N156" s="556">
        <v>30767.360000000001</v>
      </c>
      <c r="O156" s="552">
        <f t="shared" si="2"/>
        <v>0</v>
      </c>
    </row>
    <row r="157" spans="1:15" ht="31.5" x14ac:dyDescent="0.25">
      <c r="A157" s="674" t="s">
        <v>1673</v>
      </c>
      <c r="B157" s="565" t="s">
        <v>1625</v>
      </c>
      <c r="C157" s="555" t="s">
        <v>40</v>
      </c>
      <c r="D157" s="568">
        <v>20</v>
      </c>
      <c r="E157" s="568"/>
      <c r="F157" s="556" t="s">
        <v>35</v>
      </c>
      <c r="G157" s="556" t="s">
        <v>137</v>
      </c>
      <c r="H157" s="556" t="s">
        <v>35</v>
      </c>
      <c r="I157" s="556">
        <v>298.13</v>
      </c>
      <c r="J157" s="569">
        <v>0.2</v>
      </c>
      <c r="K157" s="556">
        <v>357.76</v>
      </c>
      <c r="L157" s="556">
        <v>7155.2</v>
      </c>
      <c r="M157" s="556"/>
      <c r="N157" s="556">
        <v>0</v>
      </c>
      <c r="O157" s="552">
        <f t="shared" si="2"/>
        <v>0</v>
      </c>
    </row>
    <row r="158" spans="1:15" ht="31.5" x14ac:dyDescent="0.25">
      <c r="A158" s="674" t="s">
        <v>1700</v>
      </c>
      <c r="B158" s="565" t="s">
        <v>1625</v>
      </c>
      <c r="C158" s="555" t="s">
        <v>40</v>
      </c>
      <c r="D158" s="568">
        <v>20</v>
      </c>
      <c r="E158" s="568"/>
      <c r="F158" s="556" t="s">
        <v>35</v>
      </c>
      <c r="G158" s="556" t="s">
        <v>137</v>
      </c>
      <c r="H158" s="556" t="s">
        <v>35</v>
      </c>
      <c r="I158" s="556">
        <v>298.13</v>
      </c>
      <c r="J158" s="569">
        <v>0.2</v>
      </c>
      <c r="K158" s="556">
        <v>357.76</v>
      </c>
      <c r="L158" s="556">
        <v>7155.2</v>
      </c>
      <c r="M158" s="556"/>
      <c r="N158" s="556">
        <v>0</v>
      </c>
      <c r="O158" s="552">
        <f t="shared" si="2"/>
        <v>0</v>
      </c>
    </row>
    <row r="159" spans="1:15" ht="31.5" x14ac:dyDescent="0.25">
      <c r="A159" s="674" t="s">
        <v>1729</v>
      </c>
      <c r="B159" s="565" t="s">
        <v>1625</v>
      </c>
      <c r="C159" s="555" t="s">
        <v>40</v>
      </c>
      <c r="D159" s="568">
        <v>9</v>
      </c>
      <c r="E159" s="568"/>
      <c r="F159" s="556" t="s">
        <v>35</v>
      </c>
      <c r="G159" s="556" t="s">
        <v>137</v>
      </c>
      <c r="H159" s="556" t="s">
        <v>35</v>
      </c>
      <c r="I159" s="556">
        <v>298.13</v>
      </c>
      <c r="J159" s="569">
        <v>0.2</v>
      </c>
      <c r="K159" s="556">
        <v>357.76</v>
      </c>
      <c r="L159" s="556">
        <v>3219.84</v>
      </c>
      <c r="M159" s="556"/>
      <c r="N159" s="556">
        <v>0</v>
      </c>
      <c r="O159" s="552">
        <f t="shared" si="2"/>
        <v>0</v>
      </c>
    </row>
    <row r="160" spans="1:15" ht="31.5" x14ac:dyDescent="0.25">
      <c r="A160" s="674" t="s">
        <v>1756</v>
      </c>
      <c r="B160" s="565" t="s">
        <v>1625</v>
      </c>
      <c r="C160" s="555" t="s">
        <v>40</v>
      </c>
      <c r="D160" s="568">
        <v>9</v>
      </c>
      <c r="E160" s="568"/>
      <c r="F160" s="556" t="s">
        <v>35</v>
      </c>
      <c r="G160" s="556" t="s">
        <v>137</v>
      </c>
      <c r="H160" s="556" t="s">
        <v>35</v>
      </c>
      <c r="I160" s="556">
        <v>298.13</v>
      </c>
      <c r="J160" s="569">
        <v>0.2</v>
      </c>
      <c r="K160" s="556">
        <v>357.76</v>
      </c>
      <c r="L160" s="556">
        <v>3219.84</v>
      </c>
      <c r="M160" s="556"/>
      <c r="N160" s="556">
        <v>0</v>
      </c>
      <c r="O160" s="552">
        <f t="shared" si="2"/>
        <v>0</v>
      </c>
    </row>
    <row r="161" spans="1:15" ht="31.5" x14ac:dyDescent="0.25">
      <c r="A161" s="674" t="s">
        <v>1781</v>
      </c>
      <c r="B161" s="565" t="s">
        <v>1625</v>
      </c>
      <c r="C161" s="555" t="s">
        <v>40</v>
      </c>
      <c r="D161" s="568">
        <v>9</v>
      </c>
      <c r="E161" s="568"/>
      <c r="F161" s="556" t="s">
        <v>35</v>
      </c>
      <c r="G161" s="556" t="s">
        <v>137</v>
      </c>
      <c r="H161" s="556" t="s">
        <v>35</v>
      </c>
      <c r="I161" s="556">
        <v>298.13</v>
      </c>
      <c r="J161" s="569">
        <v>0.2</v>
      </c>
      <c r="K161" s="556">
        <v>357.76</v>
      </c>
      <c r="L161" s="556">
        <v>3219.84</v>
      </c>
      <c r="M161" s="556"/>
      <c r="N161" s="556">
        <v>0</v>
      </c>
      <c r="O161" s="552">
        <f t="shared" si="2"/>
        <v>0</v>
      </c>
    </row>
    <row r="162" spans="1:15" ht="31.5" x14ac:dyDescent="0.25">
      <c r="A162" s="723" t="s">
        <v>1637</v>
      </c>
      <c r="B162" s="665" t="s">
        <v>371</v>
      </c>
      <c r="C162" s="666" t="s">
        <v>40</v>
      </c>
      <c r="D162" s="724">
        <v>1</v>
      </c>
      <c r="E162" s="667">
        <v>19</v>
      </c>
      <c r="F162" s="667" t="s">
        <v>35</v>
      </c>
      <c r="G162" s="667" t="s">
        <v>137</v>
      </c>
      <c r="H162" s="667" t="s">
        <v>35</v>
      </c>
      <c r="I162" s="667">
        <v>2022.24</v>
      </c>
      <c r="J162" s="725">
        <v>0.2</v>
      </c>
      <c r="K162" s="667">
        <v>2426.69</v>
      </c>
      <c r="L162" s="667">
        <v>2426.69</v>
      </c>
      <c r="M162" s="667">
        <v>46107.11</v>
      </c>
      <c r="N162" s="667">
        <v>46107.11</v>
      </c>
      <c r="O162" s="552">
        <f t="shared" si="2"/>
        <v>0</v>
      </c>
    </row>
    <row r="163" spans="1:15" ht="31.5" x14ac:dyDescent="0.25">
      <c r="A163" s="723" t="s">
        <v>1636</v>
      </c>
      <c r="B163" s="665" t="s">
        <v>370</v>
      </c>
      <c r="C163" s="666" t="s">
        <v>40</v>
      </c>
      <c r="D163" s="724">
        <v>2</v>
      </c>
      <c r="E163" s="724"/>
      <c r="F163" s="667" t="s">
        <v>35</v>
      </c>
      <c r="G163" s="667" t="s">
        <v>137</v>
      </c>
      <c r="H163" s="667" t="s">
        <v>35</v>
      </c>
      <c r="I163" s="667">
        <v>2022.24</v>
      </c>
      <c r="J163" s="725">
        <v>0.2</v>
      </c>
      <c r="K163" s="667">
        <v>2426.69</v>
      </c>
      <c r="L163" s="667">
        <v>4853.38</v>
      </c>
      <c r="M163" s="667"/>
      <c r="N163" s="667">
        <v>0</v>
      </c>
      <c r="O163" s="552">
        <f t="shared" si="2"/>
        <v>0</v>
      </c>
    </row>
    <row r="164" spans="1:15" ht="31.5" x14ac:dyDescent="0.25">
      <c r="A164" s="723" t="s">
        <v>1666</v>
      </c>
      <c r="B164" s="665" t="s">
        <v>370</v>
      </c>
      <c r="C164" s="666" t="s">
        <v>40</v>
      </c>
      <c r="D164" s="724">
        <v>3</v>
      </c>
      <c r="E164" s="724"/>
      <c r="F164" s="667" t="s">
        <v>35</v>
      </c>
      <c r="G164" s="667" t="s">
        <v>137</v>
      </c>
      <c r="H164" s="667" t="s">
        <v>35</v>
      </c>
      <c r="I164" s="667">
        <v>2022.24</v>
      </c>
      <c r="J164" s="725">
        <v>0.2</v>
      </c>
      <c r="K164" s="667">
        <v>2426.69</v>
      </c>
      <c r="L164" s="667">
        <v>7280.07</v>
      </c>
      <c r="M164" s="667"/>
      <c r="N164" s="667">
        <v>0</v>
      </c>
      <c r="O164" s="552">
        <f t="shared" si="2"/>
        <v>0</v>
      </c>
    </row>
    <row r="165" spans="1:15" ht="31.5" x14ac:dyDescent="0.25">
      <c r="A165" s="723" t="s">
        <v>1693</v>
      </c>
      <c r="B165" s="665" t="s">
        <v>370</v>
      </c>
      <c r="C165" s="666" t="s">
        <v>40</v>
      </c>
      <c r="D165" s="724">
        <v>4</v>
      </c>
      <c r="E165" s="724"/>
      <c r="F165" s="667" t="s">
        <v>35</v>
      </c>
      <c r="G165" s="667" t="s">
        <v>137</v>
      </c>
      <c r="H165" s="667" t="s">
        <v>35</v>
      </c>
      <c r="I165" s="667">
        <v>2022.24</v>
      </c>
      <c r="J165" s="725">
        <v>0.2</v>
      </c>
      <c r="K165" s="667">
        <v>2426.69</v>
      </c>
      <c r="L165" s="667">
        <v>9706.76</v>
      </c>
      <c r="M165" s="667"/>
      <c r="N165" s="667">
        <v>0</v>
      </c>
      <c r="O165" s="552">
        <f t="shared" si="2"/>
        <v>0</v>
      </c>
    </row>
    <row r="166" spans="1:15" ht="31.5" x14ac:dyDescent="0.25">
      <c r="A166" s="723" t="s">
        <v>1722</v>
      </c>
      <c r="B166" s="665" t="s">
        <v>370</v>
      </c>
      <c r="C166" s="666" t="s">
        <v>40</v>
      </c>
      <c r="D166" s="724">
        <v>1</v>
      </c>
      <c r="E166" s="724"/>
      <c r="F166" s="667" t="s">
        <v>35</v>
      </c>
      <c r="G166" s="667" t="s">
        <v>137</v>
      </c>
      <c r="H166" s="667" t="s">
        <v>35</v>
      </c>
      <c r="I166" s="667">
        <v>2022.24</v>
      </c>
      <c r="J166" s="725">
        <v>0.2</v>
      </c>
      <c r="K166" s="667">
        <v>2426.69</v>
      </c>
      <c r="L166" s="667">
        <v>2426.69</v>
      </c>
      <c r="M166" s="667"/>
      <c r="N166" s="667">
        <v>0</v>
      </c>
      <c r="O166" s="552">
        <f t="shared" si="2"/>
        <v>0</v>
      </c>
    </row>
    <row r="167" spans="1:15" ht="31.5" x14ac:dyDescent="0.25">
      <c r="A167" s="723" t="s">
        <v>1749</v>
      </c>
      <c r="B167" s="665" t="s">
        <v>370</v>
      </c>
      <c r="C167" s="666" t="s">
        <v>40</v>
      </c>
      <c r="D167" s="724">
        <v>4</v>
      </c>
      <c r="E167" s="724"/>
      <c r="F167" s="667" t="s">
        <v>35</v>
      </c>
      <c r="G167" s="667" t="s">
        <v>137</v>
      </c>
      <c r="H167" s="667" t="s">
        <v>35</v>
      </c>
      <c r="I167" s="667">
        <v>2022.24</v>
      </c>
      <c r="J167" s="725">
        <v>0.2</v>
      </c>
      <c r="K167" s="667">
        <v>2426.69</v>
      </c>
      <c r="L167" s="667">
        <v>9706.76</v>
      </c>
      <c r="M167" s="667"/>
      <c r="N167" s="667">
        <v>0</v>
      </c>
      <c r="O167" s="552">
        <f t="shared" si="2"/>
        <v>0</v>
      </c>
    </row>
    <row r="168" spans="1:15" ht="31.5" x14ac:dyDescent="0.25">
      <c r="A168" s="723" t="s">
        <v>1774</v>
      </c>
      <c r="B168" s="665" t="s">
        <v>370</v>
      </c>
      <c r="C168" s="666" t="s">
        <v>40</v>
      </c>
      <c r="D168" s="724">
        <v>4</v>
      </c>
      <c r="E168" s="724"/>
      <c r="F168" s="667" t="s">
        <v>35</v>
      </c>
      <c r="G168" s="667" t="s">
        <v>137</v>
      </c>
      <c r="H168" s="667" t="s">
        <v>35</v>
      </c>
      <c r="I168" s="667">
        <v>2022.24</v>
      </c>
      <c r="J168" s="725">
        <v>0.2</v>
      </c>
      <c r="K168" s="667">
        <v>2426.69</v>
      </c>
      <c r="L168" s="667">
        <v>9706.76</v>
      </c>
      <c r="M168" s="667"/>
      <c r="N168" s="667">
        <v>0</v>
      </c>
      <c r="O168" s="552">
        <f t="shared" si="2"/>
        <v>0</v>
      </c>
    </row>
    <row r="169" spans="1:15" ht="31.5" x14ac:dyDescent="0.25">
      <c r="A169" s="674" t="s">
        <v>1632</v>
      </c>
      <c r="B169" s="565" t="s">
        <v>366</v>
      </c>
      <c r="C169" s="555" t="s">
        <v>40</v>
      </c>
      <c r="D169" s="568">
        <v>5</v>
      </c>
      <c r="E169" s="564">
        <v>30</v>
      </c>
      <c r="F169" s="556" t="s">
        <v>35</v>
      </c>
      <c r="G169" s="556" t="s">
        <v>137</v>
      </c>
      <c r="H169" s="556" t="s">
        <v>35</v>
      </c>
      <c r="I169" s="556">
        <v>4147.79</v>
      </c>
      <c r="J169" s="569">
        <v>0.2</v>
      </c>
      <c r="K169" s="556">
        <v>4977.3500000000004</v>
      </c>
      <c r="L169" s="556">
        <v>24886.75</v>
      </c>
      <c r="M169" s="556">
        <v>149320.5</v>
      </c>
      <c r="N169" s="556">
        <v>149320.5</v>
      </c>
      <c r="O169" s="552">
        <f t="shared" si="2"/>
        <v>0</v>
      </c>
    </row>
    <row r="170" spans="1:15" ht="31.5" x14ac:dyDescent="0.25">
      <c r="A170" s="674" t="s">
        <v>1662</v>
      </c>
      <c r="B170" s="565" t="s">
        <v>366</v>
      </c>
      <c r="C170" s="555" t="s">
        <v>40</v>
      </c>
      <c r="D170" s="568">
        <v>6</v>
      </c>
      <c r="E170" s="568"/>
      <c r="F170" s="556" t="s">
        <v>35</v>
      </c>
      <c r="G170" s="556" t="s">
        <v>137</v>
      </c>
      <c r="H170" s="556" t="s">
        <v>35</v>
      </c>
      <c r="I170" s="556">
        <v>4147.79</v>
      </c>
      <c r="J170" s="569">
        <v>0.2</v>
      </c>
      <c r="K170" s="556">
        <v>4977.3500000000004</v>
      </c>
      <c r="L170" s="556">
        <v>29864.1</v>
      </c>
      <c r="M170" s="556"/>
      <c r="N170" s="556">
        <v>0</v>
      </c>
      <c r="O170" s="552">
        <f t="shared" si="2"/>
        <v>0</v>
      </c>
    </row>
    <row r="171" spans="1:15" ht="31.5" x14ac:dyDescent="0.25">
      <c r="A171" s="674" t="s">
        <v>1689</v>
      </c>
      <c r="B171" s="565" t="s">
        <v>366</v>
      </c>
      <c r="C171" s="555" t="s">
        <v>40</v>
      </c>
      <c r="D171" s="568">
        <v>6</v>
      </c>
      <c r="E171" s="568"/>
      <c r="F171" s="556" t="s">
        <v>35</v>
      </c>
      <c r="G171" s="556" t="s">
        <v>137</v>
      </c>
      <c r="H171" s="556" t="s">
        <v>35</v>
      </c>
      <c r="I171" s="556">
        <v>4147.79</v>
      </c>
      <c r="J171" s="569">
        <v>0.2</v>
      </c>
      <c r="K171" s="556">
        <v>4977.3500000000004</v>
      </c>
      <c r="L171" s="556">
        <v>29864.1</v>
      </c>
      <c r="M171" s="556"/>
      <c r="N171" s="556">
        <v>0</v>
      </c>
      <c r="O171" s="552">
        <f t="shared" si="2"/>
        <v>0</v>
      </c>
    </row>
    <row r="172" spans="1:15" ht="31.5" x14ac:dyDescent="0.25">
      <c r="A172" s="674" t="s">
        <v>1718</v>
      </c>
      <c r="B172" s="565" t="s">
        <v>366</v>
      </c>
      <c r="C172" s="555" t="s">
        <v>40</v>
      </c>
      <c r="D172" s="568">
        <v>4</v>
      </c>
      <c r="E172" s="568"/>
      <c r="F172" s="556" t="s">
        <v>35</v>
      </c>
      <c r="G172" s="556" t="s">
        <v>137</v>
      </c>
      <c r="H172" s="556" t="s">
        <v>35</v>
      </c>
      <c r="I172" s="556">
        <v>4147.79</v>
      </c>
      <c r="J172" s="569">
        <v>0.2</v>
      </c>
      <c r="K172" s="556">
        <v>4977.3500000000004</v>
      </c>
      <c r="L172" s="556">
        <v>19909.400000000001</v>
      </c>
      <c r="M172" s="556"/>
      <c r="N172" s="556">
        <v>0</v>
      </c>
      <c r="O172" s="552">
        <f t="shared" si="2"/>
        <v>0</v>
      </c>
    </row>
    <row r="173" spans="1:15" ht="31.5" x14ac:dyDescent="0.25">
      <c r="A173" s="674" t="s">
        <v>1746</v>
      </c>
      <c r="B173" s="565" t="s">
        <v>366</v>
      </c>
      <c r="C173" s="555" t="s">
        <v>40</v>
      </c>
      <c r="D173" s="568">
        <v>4</v>
      </c>
      <c r="E173" s="568"/>
      <c r="F173" s="556" t="s">
        <v>35</v>
      </c>
      <c r="G173" s="556" t="s">
        <v>137</v>
      </c>
      <c r="H173" s="556" t="s">
        <v>35</v>
      </c>
      <c r="I173" s="556">
        <v>4147.79</v>
      </c>
      <c r="J173" s="569">
        <v>0.2</v>
      </c>
      <c r="K173" s="556">
        <v>4977.3500000000004</v>
      </c>
      <c r="L173" s="556">
        <v>19909.400000000001</v>
      </c>
      <c r="M173" s="556"/>
      <c r="N173" s="556">
        <v>0</v>
      </c>
      <c r="O173" s="552">
        <f t="shared" si="2"/>
        <v>0</v>
      </c>
    </row>
    <row r="174" spans="1:15" ht="31.5" x14ac:dyDescent="0.25">
      <c r="A174" s="674" t="s">
        <v>1771</v>
      </c>
      <c r="B174" s="565" t="s">
        <v>366</v>
      </c>
      <c r="C174" s="555" t="s">
        <v>40</v>
      </c>
      <c r="D174" s="568">
        <v>5</v>
      </c>
      <c r="E174" s="568"/>
      <c r="F174" s="556" t="s">
        <v>35</v>
      </c>
      <c r="G174" s="556" t="s">
        <v>137</v>
      </c>
      <c r="H174" s="556" t="s">
        <v>35</v>
      </c>
      <c r="I174" s="556">
        <v>4147.79</v>
      </c>
      <c r="J174" s="569">
        <v>0.2</v>
      </c>
      <c r="K174" s="556">
        <v>4977.3500000000004</v>
      </c>
      <c r="L174" s="556">
        <v>24886.75</v>
      </c>
      <c r="M174" s="556"/>
      <c r="N174" s="556">
        <v>0</v>
      </c>
      <c r="O174" s="552">
        <f t="shared" si="2"/>
        <v>0</v>
      </c>
    </row>
    <row r="175" spans="1:15" ht="126" x14ac:dyDescent="0.25">
      <c r="A175" s="723" t="s">
        <v>1643</v>
      </c>
      <c r="B175" s="665" t="s">
        <v>1624</v>
      </c>
      <c r="C175" s="666" t="s">
        <v>40</v>
      </c>
      <c r="D175" s="724">
        <v>1</v>
      </c>
      <c r="E175" s="667">
        <v>6</v>
      </c>
      <c r="F175" s="667" t="s">
        <v>35</v>
      </c>
      <c r="G175" s="667" t="s">
        <v>137</v>
      </c>
      <c r="H175" s="667" t="s">
        <v>35</v>
      </c>
      <c r="I175" s="667">
        <v>35246.240000000005</v>
      </c>
      <c r="J175" s="725">
        <v>0.2</v>
      </c>
      <c r="K175" s="667">
        <v>42295.490000000005</v>
      </c>
      <c r="L175" s="667">
        <v>42295.49</v>
      </c>
      <c r="M175" s="667">
        <v>253772.93999999997</v>
      </c>
      <c r="N175" s="667">
        <v>253772.94</v>
      </c>
      <c r="O175" s="552">
        <f t="shared" si="2"/>
        <v>0</v>
      </c>
    </row>
    <row r="176" spans="1:15" ht="126" x14ac:dyDescent="0.25">
      <c r="A176" s="723" t="s">
        <v>1671</v>
      </c>
      <c r="B176" s="665" t="s">
        <v>1624</v>
      </c>
      <c r="C176" s="666" t="s">
        <v>40</v>
      </c>
      <c r="D176" s="724">
        <v>1</v>
      </c>
      <c r="E176" s="724"/>
      <c r="F176" s="667" t="s">
        <v>35</v>
      </c>
      <c r="G176" s="667" t="s">
        <v>137</v>
      </c>
      <c r="H176" s="667" t="s">
        <v>35</v>
      </c>
      <c r="I176" s="667">
        <v>35246.240000000005</v>
      </c>
      <c r="J176" s="725">
        <v>0.2</v>
      </c>
      <c r="K176" s="667">
        <v>42295.490000000005</v>
      </c>
      <c r="L176" s="667">
        <v>42295.49</v>
      </c>
      <c r="M176" s="667"/>
      <c r="N176" s="667">
        <v>0</v>
      </c>
      <c r="O176" s="552">
        <f t="shared" si="2"/>
        <v>0</v>
      </c>
    </row>
    <row r="177" spans="1:15" ht="126" x14ac:dyDescent="0.25">
      <c r="A177" s="723" t="s">
        <v>1698</v>
      </c>
      <c r="B177" s="665" t="s">
        <v>1624</v>
      </c>
      <c r="C177" s="666" t="s">
        <v>40</v>
      </c>
      <c r="D177" s="724">
        <v>1</v>
      </c>
      <c r="E177" s="724"/>
      <c r="F177" s="667" t="s">
        <v>35</v>
      </c>
      <c r="G177" s="667" t="s">
        <v>137</v>
      </c>
      <c r="H177" s="667" t="s">
        <v>35</v>
      </c>
      <c r="I177" s="667">
        <v>35246.240000000005</v>
      </c>
      <c r="J177" s="725">
        <v>0.2</v>
      </c>
      <c r="K177" s="667">
        <v>42295.490000000005</v>
      </c>
      <c r="L177" s="667">
        <v>42295.49</v>
      </c>
      <c r="M177" s="667"/>
      <c r="N177" s="667">
        <v>0</v>
      </c>
      <c r="O177" s="552">
        <f t="shared" si="2"/>
        <v>0</v>
      </c>
    </row>
    <row r="178" spans="1:15" ht="126" x14ac:dyDescent="0.25">
      <c r="A178" s="723" t="s">
        <v>1727</v>
      </c>
      <c r="B178" s="665" t="s">
        <v>1624</v>
      </c>
      <c r="C178" s="666" t="s">
        <v>40</v>
      </c>
      <c r="D178" s="724">
        <v>1</v>
      </c>
      <c r="E178" s="724"/>
      <c r="F178" s="667" t="s">
        <v>35</v>
      </c>
      <c r="G178" s="667" t="s">
        <v>137</v>
      </c>
      <c r="H178" s="667" t="s">
        <v>35</v>
      </c>
      <c r="I178" s="667">
        <v>35246.240000000005</v>
      </c>
      <c r="J178" s="725">
        <v>0.2</v>
      </c>
      <c r="K178" s="667">
        <v>42295.490000000005</v>
      </c>
      <c r="L178" s="667">
        <v>42295.49</v>
      </c>
      <c r="M178" s="667"/>
      <c r="N178" s="667">
        <v>0</v>
      </c>
      <c r="O178" s="552">
        <f t="shared" si="2"/>
        <v>0</v>
      </c>
    </row>
    <row r="179" spans="1:15" ht="126" x14ac:dyDescent="0.25">
      <c r="A179" s="723" t="s">
        <v>1754</v>
      </c>
      <c r="B179" s="665" t="s">
        <v>1624</v>
      </c>
      <c r="C179" s="666" t="s">
        <v>40</v>
      </c>
      <c r="D179" s="724">
        <v>1</v>
      </c>
      <c r="E179" s="724"/>
      <c r="F179" s="667" t="s">
        <v>35</v>
      </c>
      <c r="G179" s="667" t="s">
        <v>137</v>
      </c>
      <c r="H179" s="667" t="s">
        <v>35</v>
      </c>
      <c r="I179" s="667">
        <v>35246.240000000005</v>
      </c>
      <c r="J179" s="725">
        <v>0.2</v>
      </c>
      <c r="K179" s="667">
        <v>42295.490000000005</v>
      </c>
      <c r="L179" s="667">
        <v>42295.49</v>
      </c>
      <c r="M179" s="667"/>
      <c r="N179" s="667">
        <v>0</v>
      </c>
      <c r="O179" s="552">
        <f t="shared" si="2"/>
        <v>0</v>
      </c>
    </row>
    <row r="180" spans="1:15" ht="126" x14ac:dyDescent="0.25">
      <c r="A180" s="723" t="s">
        <v>1779</v>
      </c>
      <c r="B180" s="665" t="s">
        <v>1624</v>
      </c>
      <c r="C180" s="666" t="s">
        <v>40</v>
      </c>
      <c r="D180" s="724">
        <v>1</v>
      </c>
      <c r="E180" s="724"/>
      <c r="F180" s="667" t="s">
        <v>35</v>
      </c>
      <c r="G180" s="667" t="s">
        <v>137</v>
      </c>
      <c r="H180" s="667" t="s">
        <v>35</v>
      </c>
      <c r="I180" s="667">
        <v>35246.240000000005</v>
      </c>
      <c r="J180" s="725">
        <v>0.2</v>
      </c>
      <c r="K180" s="667">
        <v>42295.490000000005</v>
      </c>
      <c r="L180" s="667">
        <v>42295.49</v>
      </c>
      <c r="M180" s="667"/>
      <c r="N180" s="667">
        <v>0</v>
      </c>
      <c r="O180" s="552">
        <f t="shared" si="2"/>
        <v>0</v>
      </c>
    </row>
    <row r="181" spans="1:15" ht="31.5" x14ac:dyDescent="0.25">
      <c r="A181" s="679" t="s">
        <v>1799</v>
      </c>
      <c r="B181" s="726" t="s">
        <v>1800</v>
      </c>
      <c r="C181" s="685" t="s">
        <v>57</v>
      </c>
      <c r="D181" s="570">
        <v>1056</v>
      </c>
      <c r="E181" s="570">
        <v>1056</v>
      </c>
      <c r="F181" s="564" t="s">
        <v>35</v>
      </c>
      <c r="G181" s="556" t="s">
        <v>116</v>
      </c>
      <c r="H181" s="564" t="s">
        <v>35</v>
      </c>
      <c r="I181" s="556">
        <v>299.36</v>
      </c>
      <c r="J181" s="571">
        <v>0.3</v>
      </c>
      <c r="K181" s="564">
        <v>389.17</v>
      </c>
      <c r="L181" s="556">
        <v>410963.52</v>
      </c>
      <c r="M181" s="556">
        <v>410963.52</v>
      </c>
      <c r="N181" s="556">
        <v>410963.52</v>
      </c>
      <c r="O181" s="552">
        <f t="shared" si="2"/>
        <v>0</v>
      </c>
    </row>
    <row r="182" spans="1:15" ht="31.5" x14ac:dyDescent="0.25">
      <c r="A182" s="682" t="s">
        <v>1644</v>
      </c>
      <c r="B182" s="660" t="s">
        <v>372</v>
      </c>
      <c r="C182" s="661" t="s">
        <v>40</v>
      </c>
      <c r="D182" s="683">
        <v>1</v>
      </c>
      <c r="E182" s="659">
        <v>6</v>
      </c>
      <c r="F182" s="659" t="s">
        <v>35</v>
      </c>
      <c r="G182" s="659" t="s">
        <v>137</v>
      </c>
      <c r="H182" s="659" t="s">
        <v>35</v>
      </c>
      <c r="I182" s="659">
        <v>1106.4100000000001</v>
      </c>
      <c r="J182" s="681">
        <v>0.2</v>
      </c>
      <c r="K182" s="659">
        <v>1327.7</v>
      </c>
      <c r="L182" s="659">
        <v>1327.7</v>
      </c>
      <c r="M182" s="659">
        <v>7966.2</v>
      </c>
      <c r="N182" s="659">
        <v>7966.2</v>
      </c>
      <c r="O182" s="552">
        <f t="shared" si="2"/>
        <v>0</v>
      </c>
    </row>
    <row r="183" spans="1:15" ht="31.5" x14ac:dyDescent="0.25">
      <c r="A183" s="682" t="s">
        <v>1672</v>
      </c>
      <c r="B183" s="660" t="s">
        <v>372</v>
      </c>
      <c r="C183" s="661" t="s">
        <v>40</v>
      </c>
      <c r="D183" s="683">
        <v>1</v>
      </c>
      <c r="E183" s="683"/>
      <c r="F183" s="659" t="s">
        <v>35</v>
      </c>
      <c r="G183" s="659" t="s">
        <v>137</v>
      </c>
      <c r="H183" s="659" t="s">
        <v>35</v>
      </c>
      <c r="I183" s="659">
        <v>1106.4100000000001</v>
      </c>
      <c r="J183" s="681">
        <v>0.2</v>
      </c>
      <c r="K183" s="659">
        <v>1327.7</v>
      </c>
      <c r="L183" s="659">
        <v>1327.7</v>
      </c>
      <c r="M183" s="659"/>
      <c r="N183" s="659">
        <v>0</v>
      </c>
      <c r="O183" s="552">
        <f t="shared" si="2"/>
        <v>0</v>
      </c>
    </row>
    <row r="184" spans="1:15" ht="31.5" x14ac:dyDescent="0.25">
      <c r="A184" s="682" t="s">
        <v>1699</v>
      </c>
      <c r="B184" s="660" t="s">
        <v>372</v>
      </c>
      <c r="C184" s="661" t="s">
        <v>40</v>
      </c>
      <c r="D184" s="683">
        <v>1</v>
      </c>
      <c r="E184" s="683"/>
      <c r="F184" s="659" t="s">
        <v>35</v>
      </c>
      <c r="G184" s="659" t="s">
        <v>137</v>
      </c>
      <c r="H184" s="659" t="s">
        <v>35</v>
      </c>
      <c r="I184" s="659">
        <v>1106.4100000000001</v>
      </c>
      <c r="J184" s="681">
        <v>0.2</v>
      </c>
      <c r="K184" s="659">
        <v>1327.7</v>
      </c>
      <c r="L184" s="659">
        <v>1327.7</v>
      </c>
      <c r="M184" s="659"/>
      <c r="N184" s="659">
        <v>0</v>
      </c>
      <c r="O184" s="552">
        <f t="shared" si="2"/>
        <v>0</v>
      </c>
    </row>
    <row r="185" spans="1:15" ht="31.5" x14ac:dyDescent="0.25">
      <c r="A185" s="682" t="s">
        <v>1728</v>
      </c>
      <c r="B185" s="660" t="s">
        <v>372</v>
      </c>
      <c r="C185" s="661" t="s">
        <v>40</v>
      </c>
      <c r="D185" s="683">
        <v>1</v>
      </c>
      <c r="E185" s="683"/>
      <c r="F185" s="659" t="s">
        <v>35</v>
      </c>
      <c r="G185" s="659" t="s">
        <v>137</v>
      </c>
      <c r="H185" s="659" t="s">
        <v>35</v>
      </c>
      <c r="I185" s="659">
        <v>1106.4100000000001</v>
      </c>
      <c r="J185" s="681">
        <v>0.2</v>
      </c>
      <c r="K185" s="659">
        <v>1327.7</v>
      </c>
      <c r="L185" s="659">
        <v>1327.7</v>
      </c>
      <c r="M185" s="659"/>
      <c r="N185" s="659">
        <v>0</v>
      </c>
      <c r="O185" s="552">
        <f t="shared" si="2"/>
        <v>0</v>
      </c>
    </row>
    <row r="186" spans="1:15" ht="31.5" x14ac:dyDescent="0.25">
      <c r="A186" s="682" t="s">
        <v>1755</v>
      </c>
      <c r="B186" s="660" t="s">
        <v>372</v>
      </c>
      <c r="C186" s="661" t="s">
        <v>40</v>
      </c>
      <c r="D186" s="683">
        <v>1</v>
      </c>
      <c r="E186" s="683"/>
      <c r="F186" s="659" t="s">
        <v>35</v>
      </c>
      <c r="G186" s="659" t="s">
        <v>137</v>
      </c>
      <c r="H186" s="659" t="s">
        <v>35</v>
      </c>
      <c r="I186" s="659">
        <v>1106.4100000000001</v>
      </c>
      <c r="J186" s="681">
        <v>0.2</v>
      </c>
      <c r="K186" s="659">
        <v>1327.7</v>
      </c>
      <c r="L186" s="659">
        <v>1327.7</v>
      </c>
      <c r="M186" s="659"/>
      <c r="N186" s="659">
        <v>0</v>
      </c>
      <c r="O186" s="552">
        <f t="shared" si="2"/>
        <v>0</v>
      </c>
    </row>
    <row r="187" spans="1:15" ht="31.5" x14ac:dyDescent="0.25">
      <c r="A187" s="682" t="s">
        <v>1780</v>
      </c>
      <c r="B187" s="660" t="s">
        <v>372</v>
      </c>
      <c r="C187" s="661" t="s">
        <v>40</v>
      </c>
      <c r="D187" s="683">
        <v>1</v>
      </c>
      <c r="E187" s="683"/>
      <c r="F187" s="659" t="s">
        <v>35</v>
      </c>
      <c r="G187" s="659" t="s">
        <v>137</v>
      </c>
      <c r="H187" s="659" t="s">
        <v>35</v>
      </c>
      <c r="I187" s="659">
        <v>1106.4100000000001</v>
      </c>
      <c r="J187" s="681">
        <v>0.2</v>
      </c>
      <c r="K187" s="659">
        <v>1327.7</v>
      </c>
      <c r="L187" s="659">
        <v>1327.7</v>
      </c>
      <c r="M187" s="659"/>
      <c r="N187" s="659">
        <v>0</v>
      </c>
      <c r="O187" s="552">
        <f t="shared" si="2"/>
        <v>0</v>
      </c>
    </row>
    <row r="188" spans="1:15" ht="63" x14ac:dyDescent="0.25">
      <c r="A188" s="674" t="s">
        <v>1639</v>
      </c>
      <c r="B188" s="565" t="s">
        <v>1620</v>
      </c>
      <c r="C188" s="555" t="s">
        <v>40</v>
      </c>
      <c r="D188" s="568">
        <v>1</v>
      </c>
      <c r="E188" s="564">
        <v>1</v>
      </c>
      <c r="F188" s="556" t="s">
        <v>35</v>
      </c>
      <c r="G188" s="556" t="s">
        <v>137</v>
      </c>
      <c r="H188" s="556" t="s">
        <v>35</v>
      </c>
      <c r="I188" s="556">
        <v>4204.76</v>
      </c>
      <c r="J188" s="569">
        <v>0.2</v>
      </c>
      <c r="K188" s="556">
        <v>5045.72</v>
      </c>
      <c r="L188" s="556">
        <v>5045.72</v>
      </c>
      <c r="M188" s="556">
        <v>5045.72</v>
      </c>
      <c r="N188" s="556">
        <v>5045.72</v>
      </c>
      <c r="O188" s="552">
        <f t="shared" si="2"/>
        <v>0</v>
      </c>
    </row>
    <row r="189" spans="1:15" ht="47.25" x14ac:dyDescent="0.25">
      <c r="A189" s="682" t="s">
        <v>1641</v>
      </c>
      <c r="B189" s="660" t="s">
        <v>1622</v>
      </c>
      <c r="C189" s="661" t="s">
        <v>40</v>
      </c>
      <c r="D189" s="683">
        <v>4</v>
      </c>
      <c r="E189" s="659">
        <v>34</v>
      </c>
      <c r="F189" s="659" t="s">
        <v>35</v>
      </c>
      <c r="G189" s="659" t="s">
        <v>137</v>
      </c>
      <c r="H189" s="659" t="s">
        <v>35</v>
      </c>
      <c r="I189" s="659">
        <v>2762.8500000000004</v>
      </c>
      <c r="J189" s="681">
        <v>0.2</v>
      </c>
      <c r="K189" s="659">
        <v>3315.42</v>
      </c>
      <c r="L189" s="659">
        <v>13261.68</v>
      </c>
      <c r="M189" s="659">
        <v>112724.27999999998</v>
      </c>
      <c r="N189" s="659">
        <v>112724.28</v>
      </c>
      <c r="O189" s="552">
        <f t="shared" si="2"/>
        <v>0</v>
      </c>
    </row>
    <row r="190" spans="1:15" ht="47.25" x14ac:dyDescent="0.25">
      <c r="A190" s="682" t="s">
        <v>1669</v>
      </c>
      <c r="B190" s="660" t="s">
        <v>1622</v>
      </c>
      <c r="C190" s="661" t="s">
        <v>40</v>
      </c>
      <c r="D190" s="683">
        <v>6</v>
      </c>
      <c r="E190" s="659"/>
      <c r="F190" s="659" t="s">
        <v>35</v>
      </c>
      <c r="G190" s="659" t="s">
        <v>137</v>
      </c>
      <c r="H190" s="659" t="s">
        <v>35</v>
      </c>
      <c r="I190" s="659">
        <v>2762.8500000000004</v>
      </c>
      <c r="J190" s="681">
        <v>0.2</v>
      </c>
      <c r="K190" s="659">
        <v>3315.42</v>
      </c>
      <c r="L190" s="659">
        <v>19892.52</v>
      </c>
      <c r="M190" s="659"/>
      <c r="N190" s="659">
        <v>0</v>
      </c>
      <c r="O190" s="552">
        <f t="shared" si="2"/>
        <v>0</v>
      </c>
    </row>
    <row r="191" spans="1:15" ht="47.25" x14ac:dyDescent="0.25">
      <c r="A191" s="682" t="s">
        <v>1696</v>
      </c>
      <c r="B191" s="660" t="s">
        <v>1622</v>
      </c>
      <c r="C191" s="661" t="s">
        <v>40</v>
      </c>
      <c r="D191" s="683">
        <v>8</v>
      </c>
      <c r="E191" s="659"/>
      <c r="F191" s="659" t="s">
        <v>35</v>
      </c>
      <c r="G191" s="659" t="s">
        <v>137</v>
      </c>
      <c r="H191" s="659" t="s">
        <v>35</v>
      </c>
      <c r="I191" s="659">
        <v>2762.8500000000004</v>
      </c>
      <c r="J191" s="681">
        <v>0.2</v>
      </c>
      <c r="K191" s="659">
        <v>3315.42</v>
      </c>
      <c r="L191" s="659">
        <v>26523.360000000001</v>
      </c>
      <c r="M191" s="659"/>
      <c r="N191" s="659">
        <v>0</v>
      </c>
      <c r="O191" s="552">
        <f t="shared" si="2"/>
        <v>0</v>
      </c>
    </row>
    <row r="192" spans="1:15" ht="47.25" x14ac:dyDescent="0.25">
      <c r="A192" s="682" t="s">
        <v>1725</v>
      </c>
      <c r="B192" s="660" t="s">
        <v>1622</v>
      </c>
      <c r="C192" s="661" t="s">
        <v>40</v>
      </c>
      <c r="D192" s="683">
        <v>4</v>
      </c>
      <c r="E192" s="659"/>
      <c r="F192" s="659" t="s">
        <v>35</v>
      </c>
      <c r="G192" s="659" t="s">
        <v>137</v>
      </c>
      <c r="H192" s="659" t="s">
        <v>35</v>
      </c>
      <c r="I192" s="659">
        <v>2762.8500000000004</v>
      </c>
      <c r="J192" s="681">
        <v>0.2</v>
      </c>
      <c r="K192" s="659">
        <v>3315.42</v>
      </c>
      <c r="L192" s="659">
        <v>13261.68</v>
      </c>
      <c r="M192" s="659"/>
      <c r="N192" s="659">
        <v>0</v>
      </c>
      <c r="O192" s="552">
        <f t="shared" si="2"/>
        <v>0</v>
      </c>
    </row>
    <row r="193" spans="1:15" ht="47.25" x14ac:dyDescent="0.25">
      <c r="A193" s="682" t="s">
        <v>1752</v>
      </c>
      <c r="B193" s="660" t="s">
        <v>1622</v>
      </c>
      <c r="C193" s="661" t="s">
        <v>40</v>
      </c>
      <c r="D193" s="683">
        <v>4</v>
      </c>
      <c r="E193" s="659"/>
      <c r="F193" s="659" t="s">
        <v>35</v>
      </c>
      <c r="G193" s="659" t="s">
        <v>137</v>
      </c>
      <c r="H193" s="659" t="s">
        <v>35</v>
      </c>
      <c r="I193" s="659">
        <v>2762.8500000000004</v>
      </c>
      <c r="J193" s="681">
        <v>0.2</v>
      </c>
      <c r="K193" s="659">
        <v>3315.42</v>
      </c>
      <c r="L193" s="659">
        <v>13261.68</v>
      </c>
      <c r="M193" s="659"/>
      <c r="N193" s="659">
        <v>0</v>
      </c>
      <c r="O193" s="552">
        <f t="shared" si="2"/>
        <v>0</v>
      </c>
    </row>
    <row r="194" spans="1:15" ht="47.25" x14ac:dyDescent="0.25">
      <c r="A194" s="682" t="s">
        <v>1777</v>
      </c>
      <c r="B194" s="660" t="s">
        <v>1622</v>
      </c>
      <c r="C194" s="661" t="s">
        <v>40</v>
      </c>
      <c r="D194" s="683">
        <v>8</v>
      </c>
      <c r="E194" s="659"/>
      <c r="F194" s="659" t="s">
        <v>35</v>
      </c>
      <c r="G194" s="659" t="s">
        <v>137</v>
      </c>
      <c r="H194" s="659" t="s">
        <v>35</v>
      </c>
      <c r="I194" s="659">
        <v>2762.8500000000004</v>
      </c>
      <c r="J194" s="681">
        <v>0.2</v>
      </c>
      <c r="K194" s="659">
        <v>3315.42</v>
      </c>
      <c r="L194" s="659">
        <v>26523.360000000001</v>
      </c>
      <c r="M194" s="659"/>
      <c r="N194" s="659">
        <v>0</v>
      </c>
      <c r="O194" s="552">
        <f t="shared" si="2"/>
        <v>0</v>
      </c>
    </row>
    <row r="195" spans="1:15" ht="63" x14ac:dyDescent="0.25">
      <c r="A195" s="723" t="s">
        <v>1638</v>
      </c>
      <c r="B195" s="665" t="s">
        <v>1619</v>
      </c>
      <c r="C195" s="666" t="s">
        <v>40</v>
      </c>
      <c r="D195" s="724">
        <v>5</v>
      </c>
      <c r="E195" s="667">
        <v>30</v>
      </c>
      <c r="F195" s="667" t="s">
        <v>35</v>
      </c>
      <c r="G195" s="667" t="s">
        <v>137</v>
      </c>
      <c r="H195" s="667" t="s">
        <v>35</v>
      </c>
      <c r="I195" s="667">
        <v>4597.59</v>
      </c>
      <c r="J195" s="725">
        <v>0.2</v>
      </c>
      <c r="K195" s="667">
        <v>5517.1100000000006</v>
      </c>
      <c r="L195" s="667">
        <v>27585.55</v>
      </c>
      <c r="M195" s="667">
        <v>165513.29999999999</v>
      </c>
      <c r="N195" s="667">
        <v>165513.29999999999</v>
      </c>
      <c r="O195" s="552">
        <f t="shared" si="2"/>
        <v>0</v>
      </c>
    </row>
    <row r="196" spans="1:15" ht="63" x14ac:dyDescent="0.25">
      <c r="A196" s="723" t="s">
        <v>1667</v>
      </c>
      <c r="B196" s="665" t="s">
        <v>1619</v>
      </c>
      <c r="C196" s="666" t="s">
        <v>40</v>
      </c>
      <c r="D196" s="724">
        <v>6</v>
      </c>
      <c r="E196" s="667"/>
      <c r="F196" s="667" t="s">
        <v>35</v>
      </c>
      <c r="G196" s="667" t="s">
        <v>137</v>
      </c>
      <c r="H196" s="667" t="s">
        <v>35</v>
      </c>
      <c r="I196" s="667">
        <v>4597.59</v>
      </c>
      <c r="J196" s="725">
        <v>0.2</v>
      </c>
      <c r="K196" s="667">
        <v>5517.1100000000006</v>
      </c>
      <c r="L196" s="667">
        <v>33102.660000000003</v>
      </c>
      <c r="M196" s="667"/>
      <c r="N196" s="667">
        <v>0</v>
      </c>
      <c r="O196" s="552">
        <f t="shared" si="2"/>
        <v>0</v>
      </c>
    </row>
    <row r="197" spans="1:15" ht="63" x14ac:dyDescent="0.25">
      <c r="A197" s="723" t="s">
        <v>1694</v>
      </c>
      <c r="B197" s="665" t="s">
        <v>1619</v>
      </c>
      <c r="C197" s="666" t="s">
        <v>40</v>
      </c>
      <c r="D197" s="724">
        <v>6</v>
      </c>
      <c r="E197" s="667"/>
      <c r="F197" s="667" t="s">
        <v>35</v>
      </c>
      <c r="G197" s="667" t="s">
        <v>137</v>
      </c>
      <c r="H197" s="667" t="s">
        <v>35</v>
      </c>
      <c r="I197" s="667">
        <v>4597.59</v>
      </c>
      <c r="J197" s="725">
        <v>0.2</v>
      </c>
      <c r="K197" s="667">
        <v>5517.1100000000006</v>
      </c>
      <c r="L197" s="667">
        <v>33102.660000000003</v>
      </c>
      <c r="M197" s="667"/>
      <c r="N197" s="667">
        <v>0</v>
      </c>
      <c r="O197" s="552">
        <f t="shared" si="2"/>
        <v>0</v>
      </c>
    </row>
    <row r="198" spans="1:15" ht="63" x14ac:dyDescent="0.25">
      <c r="A198" s="723" t="s">
        <v>1723</v>
      </c>
      <c r="B198" s="665" t="s">
        <v>1619</v>
      </c>
      <c r="C198" s="666" t="s">
        <v>40</v>
      </c>
      <c r="D198" s="724">
        <v>4</v>
      </c>
      <c r="E198" s="667"/>
      <c r="F198" s="667" t="s">
        <v>35</v>
      </c>
      <c r="G198" s="667" t="s">
        <v>137</v>
      </c>
      <c r="H198" s="667" t="s">
        <v>35</v>
      </c>
      <c r="I198" s="667">
        <v>4597.59</v>
      </c>
      <c r="J198" s="725">
        <v>0.2</v>
      </c>
      <c r="K198" s="667">
        <v>5517.1100000000006</v>
      </c>
      <c r="L198" s="667">
        <v>22068.44</v>
      </c>
      <c r="M198" s="667"/>
      <c r="N198" s="667">
        <v>0</v>
      </c>
      <c r="O198" s="552">
        <f t="shared" si="2"/>
        <v>0</v>
      </c>
    </row>
    <row r="199" spans="1:15" ht="63" x14ac:dyDescent="0.25">
      <c r="A199" s="723" t="s">
        <v>1750</v>
      </c>
      <c r="B199" s="665" t="s">
        <v>1619</v>
      </c>
      <c r="C199" s="666" t="s">
        <v>40</v>
      </c>
      <c r="D199" s="724">
        <v>4</v>
      </c>
      <c r="E199" s="667"/>
      <c r="F199" s="667" t="s">
        <v>35</v>
      </c>
      <c r="G199" s="667" t="s">
        <v>137</v>
      </c>
      <c r="H199" s="667" t="s">
        <v>35</v>
      </c>
      <c r="I199" s="667">
        <v>4597.59</v>
      </c>
      <c r="J199" s="725">
        <v>0.2</v>
      </c>
      <c r="K199" s="667">
        <v>5517.1100000000006</v>
      </c>
      <c r="L199" s="667">
        <v>22068.44</v>
      </c>
      <c r="M199" s="667"/>
      <c r="N199" s="667">
        <v>0</v>
      </c>
      <c r="O199" s="552">
        <f t="shared" si="2"/>
        <v>0</v>
      </c>
    </row>
    <row r="200" spans="1:15" ht="63" x14ac:dyDescent="0.25">
      <c r="A200" s="723" t="s">
        <v>1775</v>
      </c>
      <c r="B200" s="665" t="s">
        <v>1619</v>
      </c>
      <c r="C200" s="666" t="s">
        <v>40</v>
      </c>
      <c r="D200" s="724">
        <v>5</v>
      </c>
      <c r="E200" s="667"/>
      <c r="F200" s="667" t="s">
        <v>35</v>
      </c>
      <c r="G200" s="667" t="s">
        <v>137</v>
      </c>
      <c r="H200" s="667" t="s">
        <v>35</v>
      </c>
      <c r="I200" s="667">
        <v>4597.59</v>
      </c>
      <c r="J200" s="725">
        <v>0.2</v>
      </c>
      <c r="K200" s="667">
        <v>5517.1100000000006</v>
      </c>
      <c r="L200" s="667">
        <v>27585.55</v>
      </c>
      <c r="M200" s="667"/>
      <c r="N200" s="667">
        <v>0</v>
      </c>
      <c r="O200" s="552">
        <f t="shared" si="2"/>
        <v>0</v>
      </c>
    </row>
    <row r="201" spans="1:15" ht="63" x14ac:dyDescent="0.25">
      <c r="A201" s="686" t="s">
        <v>1640</v>
      </c>
      <c r="B201" s="662" t="s">
        <v>1621</v>
      </c>
      <c r="C201" s="663" t="s">
        <v>40</v>
      </c>
      <c r="D201" s="688">
        <v>5</v>
      </c>
      <c r="E201" s="664">
        <v>30</v>
      </c>
      <c r="F201" s="664" t="s">
        <v>35</v>
      </c>
      <c r="G201" s="664" t="s">
        <v>137</v>
      </c>
      <c r="H201" s="664" t="s">
        <v>35</v>
      </c>
      <c r="I201" s="664">
        <v>3591.32</v>
      </c>
      <c r="J201" s="687">
        <v>0.2</v>
      </c>
      <c r="K201" s="664">
        <v>4309.59</v>
      </c>
      <c r="L201" s="664">
        <v>21547.95</v>
      </c>
      <c r="M201" s="664">
        <v>129287.7</v>
      </c>
      <c r="N201" s="664">
        <v>129287.7</v>
      </c>
      <c r="O201" s="552">
        <f t="shared" si="2"/>
        <v>0</v>
      </c>
    </row>
    <row r="202" spans="1:15" ht="63" x14ac:dyDescent="0.25">
      <c r="A202" s="686" t="s">
        <v>1668</v>
      </c>
      <c r="B202" s="662" t="s">
        <v>1621</v>
      </c>
      <c r="C202" s="663" t="s">
        <v>40</v>
      </c>
      <c r="D202" s="688">
        <v>6</v>
      </c>
      <c r="E202" s="664"/>
      <c r="F202" s="664" t="s">
        <v>35</v>
      </c>
      <c r="G202" s="664" t="s">
        <v>137</v>
      </c>
      <c r="H202" s="664" t="s">
        <v>35</v>
      </c>
      <c r="I202" s="664">
        <v>3591.32</v>
      </c>
      <c r="J202" s="687">
        <v>0.2</v>
      </c>
      <c r="K202" s="664">
        <v>4309.59</v>
      </c>
      <c r="L202" s="664">
        <v>25857.54</v>
      </c>
      <c r="M202" s="664"/>
      <c r="N202" s="664">
        <v>0</v>
      </c>
      <c r="O202" s="552">
        <f t="shared" si="2"/>
        <v>0</v>
      </c>
    </row>
    <row r="203" spans="1:15" ht="63" x14ac:dyDescent="0.25">
      <c r="A203" s="686" t="s">
        <v>1695</v>
      </c>
      <c r="B203" s="662" t="s">
        <v>1621</v>
      </c>
      <c r="C203" s="663" t="s">
        <v>40</v>
      </c>
      <c r="D203" s="688">
        <v>6</v>
      </c>
      <c r="E203" s="664"/>
      <c r="F203" s="664" t="s">
        <v>35</v>
      </c>
      <c r="G203" s="664" t="s">
        <v>137</v>
      </c>
      <c r="H203" s="664" t="s">
        <v>35</v>
      </c>
      <c r="I203" s="664">
        <v>3591.32</v>
      </c>
      <c r="J203" s="687">
        <v>0.2</v>
      </c>
      <c r="K203" s="664">
        <v>4309.59</v>
      </c>
      <c r="L203" s="664">
        <v>25857.54</v>
      </c>
      <c r="M203" s="664"/>
      <c r="N203" s="664">
        <v>0</v>
      </c>
      <c r="O203" s="552">
        <f t="shared" ref="O203:O266" si="3">N203-M203</f>
        <v>0</v>
      </c>
    </row>
    <row r="204" spans="1:15" ht="63" x14ac:dyDescent="0.25">
      <c r="A204" s="686" t="s">
        <v>1724</v>
      </c>
      <c r="B204" s="662" t="s">
        <v>1621</v>
      </c>
      <c r="C204" s="663" t="s">
        <v>40</v>
      </c>
      <c r="D204" s="688">
        <v>4</v>
      </c>
      <c r="E204" s="664"/>
      <c r="F204" s="664" t="s">
        <v>35</v>
      </c>
      <c r="G204" s="664" t="s">
        <v>137</v>
      </c>
      <c r="H204" s="664" t="s">
        <v>35</v>
      </c>
      <c r="I204" s="664">
        <v>3591.32</v>
      </c>
      <c r="J204" s="687">
        <v>0.2</v>
      </c>
      <c r="K204" s="664">
        <v>4309.59</v>
      </c>
      <c r="L204" s="664">
        <v>17238.36</v>
      </c>
      <c r="M204" s="664"/>
      <c r="N204" s="664">
        <v>0</v>
      </c>
      <c r="O204" s="552">
        <f t="shared" si="3"/>
        <v>0</v>
      </c>
    </row>
    <row r="205" spans="1:15" ht="63" x14ac:dyDescent="0.25">
      <c r="A205" s="686" t="s">
        <v>1751</v>
      </c>
      <c r="B205" s="662" t="s">
        <v>1621</v>
      </c>
      <c r="C205" s="663" t="s">
        <v>40</v>
      </c>
      <c r="D205" s="688">
        <v>4</v>
      </c>
      <c r="E205" s="664"/>
      <c r="F205" s="664" t="s">
        <v>35</v>
      </c>
      <c r="G205" s="664" t="s">
        <v>137</v>
      </c>
      <c r="H205" s="664" t="s">
        <v>35</v>
      </c>
      <c r="I205" s="664">
        <v>3591.32</v>
      </c>
      <c r="J205" s="687">
        <v>0.2</v>
      </c>
      <c r="K205" s="664">
        <v>4309.59</v>
      </c>
      <c r="L205" s="664">
        <v>17238.36</v>
      </c>
      <c r="M205" s="664"/>
      <c r="N205" s="664">
        <v>0</v>
      </c>
      <c r="O205" s="552">
        <f t="shared" si="3"/>
        <v>0</v>
      </c>
    </row>
    <row r="206" spans="1:15" ht="63" x14ac:dyDescent="0.25">
      <c r="A206" s="686" t="s">
        <v>1776</v>
      </c>
      <c r="B206" s="662" t="s">
        <v>1621</v>
      </c>
      <c r="C206" s="663" t="s">
        <v>40</v>
      </c>
      <c r="D206" s="688">
        <v>5</v>
      </c>
      <c r="E206" s="664"/>
      <c r="F206" s="664" t="s">
        <v>35</v>
      </c>
      <c r="G206" s="664" t="s">
        <v>137</v>
      </c>
      <c r="H206" s="664" t="s">
        <v>35</v>
      </c>
      <c r="I206" s="664">
        <v>3591.32</v>
      </c>
      <c r="J206" s="687">
        <v>0.2</v>
      </c>
      <c r="K206" s="664">
        <v>4309.59</v>
      </c>
      <c r="L206" s="664">
        <v>21547.95</v>
      </c>
      <c r="M206" s="664"/>
      <c r="N206" s="664">
        <v>0</v>
      </c>
      <c r="O206" s="552">
        <f t="shared" si="3"/>
        <v>0</v>
      </c>
    </row>
    <row r="207" spans="1:15" x14ac:dyDescent="0.25">
      <c r="A207" s="685" t="s">
        <v>232</v>
      </c>
      <c r="B207" s="562" t="s">
        <v>257</v>
      </c>
      <c r="C207" s="563" t="s">
        <v>40</v>
      </c>
      <c r="D207" s="564">
        <v>1</v>
      </c>
      <c r="E207" s="564">
        <v>1</v>
      </c>
      <c r="F207" s="564"/>
      <c r="G207" s="564" t="s">
        <v>115</v>
      </c>
      <c r="H207" s="564" t="s">
        <v>35</v>
      </c>
      <c r="I207" s="564">
        <v>2458.8000000000002</v>
      </c>
      <c r="J207" s="571">
        <v>0.3</v>
      </c>
      <c r="K207" s="564">
        <v>3196.44</v>
      </c>
      <c r="L207" s="556">
        <v>3196.44</v>
      </c>
      <c r="M207" s="556">
        <v>3196.44</v>
      </c>
      <c r="N207" s="556">
        <v>3196.44</v>
      </c>
      <c r="O207" s="552">
        <f t="shared" si="3"/>
        <v>0</v>
      </c>
    </row>
    <row r="208" spans="1:15" x14ac:dyDescent="0.25">
      <c r="A208" s="707" t="s">
        <v>215</v>
      </c>
      <c r="B208" s="715" t="s">
        <v>271</v>
      </c>
      <c r="C208" s="707"/>
      <c r="D208" s="727"/>
      <c r="E208" s="727"/>
      <c r="F208" s="713"/>
      <c r="G208" s="699"/>
      <c r="H208" s="699"/>
      <c r="I208" s="699"/>
      <c r="J208" s="712"/>
      <c r="K208" s="699">
        <v>0</v>
      </c>
      <c r="L208" s="713"/>
      <c r="M208" s="713"/>
      <c r="N208" s="713">
        <v>0</v>
      </c>
      <c r="O208" s="552">
        <f t="shared" si="3"/>
        <v>0</v>
      </c>
    </row>
    <row r="209" spans="1:15" x14ac:dyDescent="0.25">
      <c r="A209" s="560" t="s">
        <v>1798</v>
      </c>
      <c r="B209" s="559" t="s">
        <v>1802</v>
      </c>
      <c r="C209" s="560"/>
      <c r="D209" s="691"/>
      <c r="E209" s="691"/>
      <c r="F209" s="692"/>
      <c r="G209" s="561"/>
      <c r="H209" s="561"/>
      <c r="I209" s="561"/>
      <c r="J209" s="693"/>
      <c r="K209" s="561">
        <v>0</v>
      </c>
      <c r="L209" s="692"/>
      <c r="M209" s="692"/>
      <c r="N209" s="692">
        <v>0</v>
      </c>
      <c r="O209" s="552">
        <f t="shared" si="3"/>
        <v>0</v>
      </c>
    </row>
    <row r="210" spans="1:15" x14ac:dyDescent="0.25">
      <c r="A210" s="674" t="s">
        <v>190</v>
      </c>
      <c r="B210" s="554" t="s">
        <v>93</v>
      </c>
      <c r="C210" s="555" t="s">
        <v>55</v>
      </c>
      <c r="D210" s="570">
        <v>767.13</v>
      </c>
      <c r="E210" s="564">
        <v>767.13</v>
      </c>
      <c r="F210" s="556" t="s">
        <v>96</v>
      </c>
      <c r="G210" s="556" t="s">
        <v>115</v>
      </c>
      <c r="H210" s="556">
        <v>800000</v>
      </c>
      <c r="I210" s="556">
        <v>7.78</v>
      </c>
      <c r="J210" s="569">
        <v>0.3</v>
      </c>
      <c r="K210" s="556">
        <v>10.119999999999999</v>
      </c>
      <c r="L210" s="556">
        <v>7763.3600000000006</v>
      </c>
      <c r="M210" s="556">
        <v>7763.3600000000006</v>
      </c>
      <c r="N210" s="556">
        <v>7763.3600000000006</v>
      </c>
      <c r="O210" s="552">
        <f t="shared" si="3"/>
        <v>0</v>
      </c>
    </row>
    <row r="211" spans="1:15" x14ac:dyDescent="0.25">
      <c r="A211" s="685" t="s">
        <v>233</v>
      </c>
      <c r="B211" s="562" t="s">
        <v>258</v>
      </c>
      <c r="C211" s="563" t="s">
        <v>40</v>
      </c>
      <c r="D211" s="564">
        <v>1</v>
      </c>
      <c r="E211" s="564">
        <v>1</v>
      </c>
      <c r="F211" s="564"/>
      <c r="G211" s="564" t="s">
        <v>115</v>
      </c>
      <c r="H211" s="564" t="s">
        <v>35</v>
      </c>
      <c r="I211" s="564">
        <v>1229.4000000000001</v>
      </c>
      <c r="J211" s="571">
        <v>0.3</v>
      </c>
      <c r="K211" s="564">
        <v>1598.22</v>
      </c>
      <c r="L211" s="556">
        <v>1598.22</v>
      </c>
      <c r="M211" s="556">
        <v>1598.22</v>
      </c>
      <c r="N211" s="556">
        <v>1598.22</v>
      </c>
      <c r="O211" s="552">
        <f t="shared" si="3"/>
        <v>0</v>
      </c>
    </row>
    <row r="212" spans="1:15" x14ac:dyDescent="0.25">
      <c r="A212" s="707" t="s">
        <v>173</v>
      </c>
      <c r="B212" s="715" t="s">
        <v>52</v>
      </c>
      <c r="C212" s="707"/>
      <c r="D212" s="727"/>
      <c r="E212" s="727"/>
      <c r="F212" s="713"/>
      <c r="G212" s="699"/>
      <c r="H212" s="699"/>
      <c r="I212" s="699"/>
      <c r="J212" s="712"/>
      <c r="K212" s="699">
        <v>0</v>
      </c>
      <c r="L212" s="713"/>
      <c r="M212" s="713"/>
      <c r="N212" s="713">
        <v>0</v>
      </c>
      <c r="O212" s="552">
        <f t="shared" si="3"/>
        <v>0</v>
      </c>
    </row>
    <row r="213" spans="1:15" x14ac:dyDescent="0.25">
      <c r="A213" s="714" t="s">
        <v>16</v>
      </c>
      <c r="B213" s="715" t="s">
        <v>52</v>
      </c>
      <c r="C213" s="714"/>
      <c r="D213" s="716"/>
      <c r="E213" s="716"/>
      <c r="F213" s="717"/>
      <c r="G213" s="718"/>
      <c r="H213" s="718"/>
      <c r="I213" s="718"/>
      <c r="J213" s="719"/>
      <c r="K213" s="718"/>
      <c r="L213" s="717"/>
      <c r="M213" s="717"/>
      <c r="N213" s="717">
        <v>0</v>
      </c>
      <c r="O213" s="552">
        <f t="shared" si="3"/>
        <v>0</v>
      </c>
    </row>
    <row r="214" spans="1:15" x14ac:dyDescent="0.25">
      <c r="A214" s="560" t="s">
        <v>34</v>
      </c>
      <c r="B214" s="559" t="s">
        <v>99</v>
      </c>
      <c r="C214" s="560"/>
      <c r="D214" s="691"/>
      <c r="E214" s="691"/>
      <c r="F214" s="692"/>
      <c r="G214" s="561"/>
      <c r="H214" s="561"/>
      <c r="I214" s="561"/>
      <c r="J214" s="693"/>
      <c r="K214" s="561">
        <v>0</v>
      </c>
      <c r="L214" s="692"/>
      <c r="M214" s="692"/>
      <c r="N214" s="692">
        <v>0</v>
      </c>
      <c r="O214" s="552">
        <f t="shared" si="3"/>
        <v>0</v>
      </c>
    </row>
    <row r="215" spans="1:15" ht="31.5" x14ac:dyDescent="0.25">
      <c r="A215" s="674" t="s">
        <v>1897</v>
      </c>
      <c r="B215" s="554" t="s">
        <v>1898</v>
      </c>
      <c r="C215" s="555" t="s">
        <v>55</v>
      </c>
      <c r="D215" s="570">
        <v>59.9</v>
      </c>
      <c r="E215" s="564">
        <v>59.9</v>
      </c>
      <c r="F215" s="556" t="s">
        <v>35</v>
      </c>
      <c r="G215" s="556" t="s">
        <v>116</v>
      </c>
      <c r="H215" s="556" t="s">
        <v>35</v>
      </c>
      <c r="I215" s="556">
        <v>66.849999999999994</v>
      </c>
      <c r="J215" s="571">
        <v>0.3</v>
      </c>
      <c r="K215" s="564">
        <v>86.910000000000011</v>
      </c>
      <c r="L215" s="556">
        <v>5205.91</v>
      </c>
      <c r="M215" s="556">
        <v>5205.91</v>
      </c>
      <c r="N215" s="556">
        <v>5205.91</v>
      </c>
      <c r="O215" s="552">
        <f t="shared" si="3"/>
        <v>0</v>
      </c>
    </row>
    <row r="216" spans="1:15" ht="31.5" x14ac:dyDescent="0.25">
      <c r="A216" s="678" t="s">
        <v>1842</v>
      </c>
      <c r="B216" s="554" t="s">
        <v>1881</v>
      </c>
      <c r="C216" s="566" t="s">
        <v>40</v>
      </c>
      <c r="D216" s="701">
        <v>33</v>
      </c>
      <c r="E216" s="564">
        <v>33</v>
      </c>
      <c r="F216" s="567" t="s">
        <v>1838</v>
      </c>
      <c r="G216" s="567" t="s">
        <v>116</v>
      </c>
      <c r="H216" s="567" t="s">
        <v>35</v>
      </c>
      <c r="I216" s="556">
        <v>389.5</v>
      </c>
      <c r="J216" s="569">
        <v>0.3</v>
      </c>
      <c r="K216" s="702">
        <v>506.35</v>
      </c>
      <c r="L216" s="567">
        <v>16709.55</v>
      </c>
      <c r="M216" s="567">
        <v>16709.55</v>
      </c>
      <c r="N216" s="567">
        <v>16709.55</v>
      </c>
      <c r="O216" s="552">
        <f t="shared" si="3"/>
        <v>0</v>
      </c>
    </row>
    <row r="217" spans="1:15" ht="31.5" x14ac:dyDescent="0.25">
      <c r="A217" s="678" t="s">
        <v>1846</v>
      </c>
      <c r="B217" s="554" t="s">
        <v>1850</v>
      </c>
      <c r="C217" s="566" t="s">
        <v>40</v>
      </c>
      <c r="D217" s="701">
        <v>1</v>
      </c>
      <c r="E217" s="564">
        <v>1</v>
      </c>
      <c r="F217" s="567" t="s">
        <v>1843</v>
      </c>
      <c r="G217" s="567" t="s">
        <v>116</v>
      </c>
      <c r="H217" s="567" t="s">
        <v>35</v>
      </c>
      <c r="I217" s="556">
        <v>5446.42</v>
      </c>
      <c r="J217" s="569">
        <v>0.3</v>
      </c>
      <c r="K217" s="702">
        <v>7080.35</v>
      </c>
      <c r="L217" s="567">
        <v>7080.35</v>
      </c>
      <c r="M217" s="567">
        <v>7080.35</v>
      </c>
      <c r="N217" s="567">
        <v>7080.35</v>
      </c>
      <c r="O217" s="552">
        <f t="shared" si="3"/>
        <v>0</v>
      </c>
    </row>
    <row r="218" spans="1:15" ht="31.5" x14ac:dyDescent="0.25">
      <c r="A218" s="678" t="s">
        <v>1847</v>
      </c>
      <c r="B218" s="554" t="s">
        <v>1851</v>
      </c>
      <c r="C218" s="566" t="s">
        <v>40</v>
      </c>
      <c r="D218" s="701">
        <v>1</v>
      </c>
      <c r="E218" s="564">
        <v>1</v>
      </c>
      <c r="F218" s="567" t="s">
        <v>1844</v>
      </c>
      <c r="G218" s="567" t="s">
        <v>116</v>
      </c>
      <c r="H218" s="567" t="s">
        <v>35</v>
      </c>
      <c r="I218" s="556">
        <v>5837.97</v>
      </c>
      <c r="J218" s="569">
        <v>0.3</v>
      </c>
      <c r="K218" s="702">
        <v>7589.37</v>
      </c>
      <c r="L218" s="567">
        <v>7589.37</v>
      </c>
      <c r="M218" s="567">
        <v>7589.37</v>
      </c>
      <c r="N218" s="567">
        <v>7589.37</v>
      </c>
      <c r="O218" s="552">
        <f t="shared" si="3"/>
        <v>0</v>
      </c>
    </row>
    <row r="219" spans="1:15" ht="31.5" x14ac:dyDescent="0.25">
      <c r="A219" s="678" t="s">
        <v>1848</v>
      </c>
      <c r="B219" s="554" t="s">
        <v>1852</v>
      </c>
      <c r="C219" s="566" t="s">
        <v>40</v>
      </c>
      <c r="D219" s="701">
        <v>1</v>
      </c>
      <c r="E219" s="564">
        <v>1</v>
      </c>
      <c r="F219" s="567" t="s">
        <v>1845</v>
      </c>
      <c r="G219" s="567" t="s">
        <v>116</v>
      </c>
      <c r="H219" s="567" t="s">
        <v>35</v>
      </c>
      <c r="I219" s="556">
        <v>5672.8600000000006</v>
      </c>
      <c r="J219" s="569">
        <v>0.3</v>
      </c>
      <c r="K219" s="702">
        <v>7374.72</v>
      </c>
      <c r="L219" s="567">
        <v>7374.72</v>
      </c>
      <c r="M219" s="567">
        <v>7374.72</v>
      </c>
      <c r="N219" s="567">
        <v>7374.72</v>
      </c>
      <c r="O219" s="552">
        <f t="shared" si="3"/>
        <v>0</v>
      </c>
    </row>
    <row r="220" spans="1:15" ht="31.5" x14ac:dyDescent="0.25">
      <c r="A220" s="678" t="s">
        <v>1854</v>
      </c>
      <c r="B220" s="554" t="s">
        <v>1859</v>
      </c>
      <c r="C220" s="566" t="s">
        <v>40</v>
      </c>
      <c r="D220" s="701">
        <v>1</v>
      </c>
      <c r="E220" s="564">
        <v>1</v>
      </c>
      <c r="F220" s="567" t="s">
        <v>1855</v>
      </c>
      <c r="G220" s="567" t="s">
        <v>116</v>
      </c>
      <c r="H220" s="567" t="s">
        <v>35</v>
      </c>
      <c r="I220" s="556">
        <v>4998.5600000000004</v>
      </c>
      <c r="J220" s="569">
        <v>0.3</v>
      </c>
      <c r="K220" s="702">
        <v>6498.13</v>
      </c>
      <c r="L220" s="567">
        <v>6498.13</v>
      </c>
      <c r="M220" s="567">
        <v>6498.13</v>
      </c>
      <c r="N220" s="567">
        <v>6498.13</v>
      </c>
      <c r="O220" s="552">
        <f t="shared" si="3"/>
        <v>0</v>
      </c>
    </row>
    <row r="221" spans="1:15" ht="31.5" x14ac:dyDescent="0.25">
      <c r="A221" s="678" t="s">
        <v>1849</v>
      </c>
      <c r="B221" s="554" t="s">
        <v>1858</v>
      </c>
      <c r="C221" s="566" t="s">
        <v>40</v>
      </c>
      <c r="D221" s="701">
        <v>1</v>
      </c>
      <c r="E221" s="564">
        <v>1</v>
      </c>
      <c r="F221" s="567" t="s">
        <v>1853</v>
      </c>
      <c r="G221" s="567" t="s">
        <v>116</v>
      </c>
      <c r="H221" s="567" t="s">
        <v>35</v>
      </c>
      <c r="I221" s="556">
        <v>5290.71</v>
      </c>
      <c r="J221" s="569">
        <v>0.3</v>
      </c>
      <c r="K221" s="702">
        <v>6877.93</v>
      </c>
      <c r="L221" s="567">
        <v>6877.93</v>
      </c>
      <c r="M221" s="567">
        <v>6877.93</v>
      </c>
      <c r="N221" s="567">
        <v>6877.93</v>
      </c>
      <c r="O221" s="552">
        <f t="shared" si="3"/>
        <v>0</v>
      </c>
    </row>
    <row r="222" spans="1:15" x14ac:dyDescent="0.25">
      <c r="A222" s="689" t="s">
        <v>1814</v>
      </c>
      <c r="B222" s="662" t="s">
        <v>74</v>
      </c>
      <c r="C222" s="663" t="s">
        <v>55</v>
      </c>
      <c r="D222" s="688">
        <v>280.01</v>
      </c>
      <c r="E222" s="664">
        <v>1820.22</v>
      </c>
      <c r="F222" s="664" t="s">
        <v>127</v>
      </c>
      <c r="G222" s="664" t="s">
        <v>361</v>
      </c>
      <c r="H222" s="664">
        <v>560400</v>
      </c>
      <c r="I222" s="664" t="s">
        <v>35</v>
      </c>
      <c r="J222" s="687" t="s">
        <v>1797</v>
      </c>
      <c r="K222" s="664">
        <v>6.84</v>
      </c>
      <c r="L222" s="664">
        <v>1915.27</v>
      </c>
      <c r="M222" s="664">
        <v>12450.320399999999</v>
      </c>
      <c r="N222" s="664">
        <v>12450.31</v>
      </c>
      <c r="O222" s="552">
        <f t="shared" si="3"/>
        <v>-1.0399999999208376E-2</v>
      </c>
    </row>
    <row r="223" spans="1:15" x14ac:dyDescent="0.25">
      <c r="A223" s="689" t="s">
        <v>1823</v>
      </c>
      <c r="B223" s="662" t="s">
        <v>74</v>
      </c>
      <c r="C223" s="663" t="s">
        <v>55</v>
      </c>
      <c r="D223" s="688">
        <v>283</v>
      </c>
      <c r="E223" s="664"/>
      <c r="F223" s="664" t="s">
        <v>127</v>
      </c>
      <c r="G223" s="664" t="s">
        <v>361</v>
      </c>
      <c r="H223" s="664">
        <v>560400</v>
      </c>
      <c r="I223" s="664" t="s">
        <v>35</v>
      </c>
      <c r="J223" s="687" t="s">
        <v>1797</v>
      </c>
      <c r="K223" s="664">
        <v>6.84</v>
      </c>
      <c r="L223" s="664">
        <v>1935.72</v>
      </c>
      <c r="M223" s="664"/>
      <c r="N223" s="664">
        <v>0</v>
      </c>
      <c r="O223" s="552">
        <f t="shared" si="3"/>
        <v>0</v>
      </c>
    </row>
    <row r="224" spans="1:15" x14ac:dyDescent="0.25">
      <c r="A224" s="686" t="s">
        <v>80</v>
      </c>
      <c r="B224" s="662" t="s">
        <v>282</v>
      </c>
      <c r="C224" s="663" t="s">
        <v>55</v>
      </c>
      <c r="D224" s="664">
        <v>480.23</v>
      </c>
      <c r="E224" s="664"/>
      <c r="F224" s="664" t="s">
        <v>127</v>
      </c>
      <c r="G224" s="664" t="s">
        <v>361</v>
      </c>
      <c r="H224" s="664">
        <v>560400</v>
      </c>
      <c r="I224" s="664" t="s">
        <v>35</v>
      </c>
      <c r="J224" s="687" t="s">
        <v>1797</v>
      </c>
      <c r="K224" s="664">
        <v>6.84</v>
      </c>
      <c r="L224" s="664">
        <v>3284.78</v>
      </c>
      <c r="M224" s="664"/>
      <c r="N224" s="664">
        <v>0</v>
      </c>
      <c r="O224" s="552">
        <f t="shared" si="3"/>
        <v>0</v>
      </c>
    </row>
    <row r="225" spans="1:15" x14ac:dyDescent="0.25">
      <c r="A225" s="686" t="s">
        <v>38</v>
      </c>
      <c r="B225" s="662" t="s">
        <v>282</v>
      </c>
      <c r="C225" s="663" t="s">
        <v>55</v>
      </c>
      <c r="D225" s="688">
        <v>444.73</v>
      </c>
      <c r="E225" s="664"/>
      <c r="F225" s="664" t="s">
        <v>127</v>
      </c>
      <c r="G225" s="664" t="s">
        <v>361</v>
      </c>
      <c r="H225" s="664">
        <v>560400</v>
      </c>
      <c r="I225" s="664" t="s">
        <v>35</v>
      </c>
      <c r="J225" s="687" t="s">
        <v>1797</v>
      </c>
      <c r="K225" s="664">
        <v>6.84</v>
      </c>
      <c r="L225" s="664">
        <v>3041.96</v>
      </c>
      <c r="M225" s="664"/>
      <c r="N225" s="664">
        <v>0</v>
      </c>
      <c r="O225" s="552">
        <f t="shared" si="3"/>
        <v>0</v>
      </c>
    </row>
    <row r="226" spans="1:15" x14ac:dyDescent="0.25">
      <c r="A226" s="689" t="s">
        <v>1</v>
      </c>
      <c r="B226" s="662" t="s">
        <v>282</v>
      </c>
      <c r="C226" s="690" t="s">
        <v>55</v>
      </c>
      <c r="D226" s="664">
        <v>21.94</v>
      </c>
      <c r="E226" s="664"/>
      <c r="F226" s="664" t="s">
        <v>127</v>
      </c>
      <c r="G226" s="664" t="s">
        <v>361</v>
      </c>
      <c r="H226" s="664" t="s">
        <v>117</v>
      </c>
      <c r="I226" s="664" t="s">
        <v>35</v>
      </c>
      <c r="J226" s="687" t="s">
        <v>1797</v>
      </c>
      <c r="K226" s="664">
        <v>6.84</v>
      </c>
      <c r="L226" s="664">
        <v>150.07</v>
      </c>
      <c r="M226" s="664"/>
      <c r="N226" s="664">
        <v>0</v>
      </c>
      <c r="O226" s="552">
        <f t="shared" si="3"/>
        <v>0</v>
      </c>
    </row>
    <row r="227" spans="1:15" x14ac:dyDescent="0.25">
      <c r="A227" s="689" t="s">
        <v>1810</v>
      </c>
      <c r="B227" s="662" t="s">
        <v>282</v>
      </c>
      <c r="C227" s="663" t="s">
        <v>55</v>
      </c>
      <c r="D227" s="688">
        <v>250.31</v>
      </c>
      <c r="E227" s="664"/>
      <c r="F227" s="664" t="s">
        <v>127</v>
      </c>
      <c r="G227" s="664" t="s">
        <v>361</v>
      </c>
      <c r="H227" s="664" t="s">
        <v>117</v>
      </c>
      <c r="I227" s="664" t="s">
        <v>35</v>
      </c>
      <c r="J227" s="687" t="s">
        <v>1797</v>
      </c>
      <c r="K227" s="664">
        <v>6.84</v>
      </c>
      <c r="L227" s="664">
        <v>1712.1204</v>
      </c>
      <c r="M227" s="664"/>
      <c r="N227" s="664">
        <v>0</v>
      </c>
      <c r="O227" s="552">
        <f t="shared" si="3"/>
        <v>0</v>
      </c>
    </row>
    <row r="228" spans="1:15" x14ac:dyDescent="0.25">
      <c r="A228" s="689" t="s">
        <v>160</v>
      </c>
      <c r="B228" s="662" t="s">
        <v>282</v>
      </c>
      <c r="C228" s="663" t="s">
        <v>55</v>
      </c>
      <c r="D228" s="688">
        <v>60</v>
      </c>
      <c r="E228" s="664"/>
      <c r="F228" s="664"/>
      <c r="G228" s="664" t="s">
        <v>361</v>
      </c>
      <c r="H228" s="664">
        <v>560400</v>
      </c>
      <c r="I228" s="664" t="s">
        <v>35</v>
      </c>
      <c r="J228" s="687" t="s">
        <v>1797</v>
      </c>
      <c r="K228" s="664">
        <v>6.84</v>
      </c>
      <c r="L228" s="664">
        <v>410.4</v>
      </c>
      <c r="M228" s="664"/>
      <c r="N228" s="664">
        <v>0</v>
      </c>
      <c r="O228" s="552">
        <f t="shared" si="3"/>
        <v>0</v>
      </c>
    </row>
    <row r="229" spans="1:15" x14ac:dyDescent="0.25">
      <c r="A229" s="707" t="s">
        <v>53</v>
      </c>
      <c r="B229" s="715" t="s">
        <v>197</v>
      </c>
      <c r="C229" s="707"/>
      <c r="D229" s="727"/>
      <c r="E229" s="727"/>
      <c r="F229" s="713"/>
      <c r="G229" s="699"/>
      <c r="H229" s="699"/>
      <c r="I229" s="699"/>
      <c r="J229" s="712"/>
      <c r="K229" s="699">
        <v>0</v>
      </c>
      <c r="L229" s="713"/>
      <c r="M229" s="713"/>
      <c r="N229" s="713">
        <v>0</v>
      </c>
      <c r="O229" s="552">
        <f t="shared" si="3"/>
        <v>0</v>
      </c>
    </row>
    <row r="230" spans="1:15" ht="31.5" x14ac:dyDescent="0.25">
      <c r="A230" s="682" t="s">
        <v>1646</v>
      </c>
      <c r="B230" s="660" t="s">
        <v>373</v>
      </c>
      <c r="C230" s="661" t="s">
        <v>40</v>
      </c>
      <c r="D230" s="683">
        <v>1</v>
      </c>
      <c r="E230" s="659">
        <v>6</v>
      </c>
      <c r="F230" s="659" t="s">
        <v>35</v>
      </c>
      <c r="G230" s="659" t="s">
        <v>137</v>
      </c>
      <c r="H230" s="659" t="s">
        <v>35</v>
      </c>
      <c r="I230" s="659">
        <v>2155.4100000000003</v>
      </c>
      <c r="J230" s="681">
        <v>0.2</v>
      </c>
      <c r="K230" s="659">
        <v>2586.5</v>
      </c>
      <c r="L230" s="659">
        <v>2586.5</v>
      </c>
      <c r="M230" s="659">
        <v>15519</v>
      </c>
      <c r="N230" s="659">
        <v>15519</v>
      </c>
      <c r="O230" s="552">
        <f t="shared" si="3"/>
        <v>0</v>
      </c>
    </row>
    <row r="231" spans="1:15" ht="31.5" x14ac:dyDescent="0.25">
      <c r="A231" s="682" t="s">
        <v>1674</v>
      </c>
      <c r="B231" s="660" t="s">
        <v>373</v>
      </c>
      <c r="C231" s="661" t="s">
        <v>40</v>
      </c>
      <c r="D231" s="683">
        <v>1</v>
      </c>
      <c r="E231" s="683"/>
      <c r="F231" s="659" t="s">
        <v>35</v>
      </c>
      <c r="G231" s="659" t="s">
        <v>137</v>
      </c>
      <c r="H231" s="659" t="s">
        <v>35</v>
      </c>
      <c r="I231" s="659">
        <v>2155.4100000000003</v>
      </c>
      <c r="J231" s="681">
        <v>0.2</v>
      </c>
      <c r="K231" s="659">
        <v>2586.5</v>
      </c>
      <c r="L231" s="659">
        <v>2586.5</v>
      </c>
      <c r="M231" s="659"/>
      <c r="N231" s="659">
        <v>0</v>
      </c>
      <c r="O231" s="552">
        <f t="shared" si="3"/>
        <v>0</v>
      </c>
    </row>
    <row r="232" spans="1:15" ht="31.5" x14ac:dyDescent="0.25">
      <c r="A232" s="682" t="s">
        <v>1701</v>
      </c>
      <c r="B232" s="660" t="s">
        <v>373</v>
      </c>
      <c r="C232" s="661" t="s">
        <v>40</v>
      </c>
      <c r="D232" s="683">
        <v>1</v>
      </c>
      <c r="E232" s="683"/>
      <c r="F232" s="659" t="s">
        <v>35</v>
      </c>
      <c r="G232" s="659" t="s">
        <v>137</v>
      </c>
      <c r="H232" s="659" t="s">
        <v>35</v>
      </c>
      <c r="I232" s="659">
        <v>2155.4100000000003</v>
      </c>
      <c r="J232" s="681">
        <v>0.2</v>
      </c>
      <c r="K232" s="659">
        <v>2586.5</v>
      </c>
      <c r="L232" s="659">
        <v>2586.5</v>
      </c>
      <c r="M232" s="659"/>
      <c r="N232" s="659">
        <v>0</v>
      </c>
      <c r="O232" s="552">
        <f t="shared" si="3"/>
        <v>0</v>
      </c>
    </row>
    <row r="233" spans="1:15" ht="31.5" x14ac:dyDescent="0.25">
      <c r="A233" s="682" t="s">
        <v>1730</v>
      </c>
      <c r="B233" s="660" t="s">
        <v>373</v>
      </c>
      <c r="C233" s="661" t="s">
        <v>40</v>
      </c>
      <c r="D233" s="683">
        <v>1</v>
      </c>
      <c r="E233" s="683"/>
      <c r="F233" s="659" t="s">
        <v>35</v>
      </c>
      <c r="G233" s="659" t="s">
        <v>137</v>
      </c>
      <c r="H233" s="659" t="s">
        <v>35</v>
      </c>
      <c r="I233" s="659">
        <v>2155.4100000000003</v>
      </c>
      <c r="J233" s="681">
        <v>0.2</v>
      </c>
      <c r="K233" s="659">
        <v>2586.5</v>
      </c>
      <c r="L233" s="659">
        <v>2586.5</v>
      </c>
      <c r="M233" s="659"/>
      <c r="N233" s="659">
        <v>0</v>
      </c>
      <c r="O233" s="552">
        <f t="shared" si="3"/>
        <v>0</v>
      </c>
    </row>
    <row r="234" spans="1:15" ht="31.5" x14ac:dyDescent="0.25">
      <c r="A234" s="682" t="s">
        <v>1757</v>
      </c>
      <c r="B234" s="660" t="s">
        <v>373</v>
      </c>
      <c r="C234" s="661" t="s">
        <v>40</v>
      </c>
      <c r="D234" s="683">
        <v>1</v>
      </c>
      <c r="E234" s="683"/>
      <c r="F234" s="659" t="s">
        <v>35</v>
      </c>
      <c r="G234" s="659" t="s">
        <v>137</v>
      </c>
      <c r="H234" s="659" t="s">
        <v>35</v>
      </c>
      <c r="I234" s="659">
        <v>2155.4100000000003</v>
      </c>
      <c r="J234" s="681">
        <v>0.2</v>
      </c>
      <c r="K234" s="659">
        <v>2586.5</v>
      </c>
      <c r="L234" s="659">
        <v>2586.5</v>
      </c>
      <c r="M234" s="659"/>
      <c r="N234" s="659">
        <v>0</v>
      </c>
      <c r="O234" s="552">
        <f t="shared" si="3"/>
        <v>0</v>
      </c>
    </row>
    <row r="235" spans="1:15" ht="31.5" x14ac:dyDescent="0.25">
      <c r="A235" s="682" t="s">
        <v>1782</v>
      </c>
      <c r="B235" s="660" t="s">
        <v>373</v>
      </c>
      <c r="C235" s="661" t="s">
        <v>40</v>
      </c>
      <c r="D235" s="683">
        <v>1</v>
      </c>
      <c r="E235" s="683"/>
      <c r="F235" s="659" t="s">
        <v>35</v>
      </c>
      <c r="G235" s="659" t="s">
        <v>137</v>
      </c>
      <c r="H235" s="659" t="s">
        <v>35</v>
      </c>
      <c r="I235" s="659">
        <v>2155.4100000000003</v>
      </c>
      <c r="J235" s="681">
        <v>0.2</v>
      </c>
      <c r="K235" s="659">
        <v>2586.5</v>
      </c>
      <c r="L235" s="659">
        <v>2586.5</v>
      </c>
      <c r="M235" s="659"/>
      <c r="N235" s="659">
        <v>0</v>
      </c>
      <c r="O235" s="552">
        <f t="shared" si="3"/>
        <v>0</v>
      </c>
    </row>
    <row r="236" spans="1:15" x14ac:dyDescent="0.25">
      <c r="A236" s="666" t="s">
        <v>168</v>
      </c>
      <c r="B236" s="665" t="s">
        <v>100</v>
      </c>
      <c r="C236" s="666" t="s">
        <v>40</v>
      </c>
      <c r="D236" s="724">
        <v>483</v>
      </c>
      <c r="E236" s="724">
        <v>483</v>
      </c>
      <c r="F236" s="667" t="s">
        <v>101</v>
      </c>
      <c r="G236" s="667" t="s">
        <v>116</v>
      </c>
      <c r="H236" s="667" t="s">
        <v>35</v>
      </c>
      <c r="I236" s="667">
        <v>1985.8700000000001</v>
      </c>
      <c r="J236" s="725">
        <v>0.3</v>
      </c>
      <c r="K236" s="667">
        <v>2581.6400000000003</v>
      </c>
      <c r="L236" s="667">
        <v>1246932.1200000001</v>
      </c>
      <c r="M236" s="667">
        <v>1246932.1200000001</v>
      </c>
      <c r="N236" s="667">
        <v>1246932.1200000001</v>
      </c>
      <c r="O236" s="552">
        <f t="shared" si="3"/>
        <v>0</v>
      </c>
    </row>
    <row r="237" spans="1:15" x14ac:dyDescent="0.25">
      <c r="A237" s="555" t="s">
        <v>224</v>
      </c>
      <c r="B237" s="557" t="s">
        <v>205</v>
      </c>
      <c r="C237" s="558" t="s">
        <v>199</v>
      </c>
      <c r="D237" s="556">
        <v>6</v>
      </c>
      <c r="E237" s="556">
        <v>6</v>
      </c>
      <c r="F237" s="556"/>
      <c r="G237" s="556" t="s">
        <v>217</v>
      </c>
      <c r="H237" s="556" t="s">
        <v>35</v>
      </c>
      <c r="I237" s="556">
        <v>363.28</v>
      </c>
      <c r="J237" s="569">
        <v>0.3</v>
      </c>
      <c r="K237" s="556">
        <v>472.27</v>
      </c>
      <c r="L237" s="556">
        <v>2833.62</v>
      </c>
      <c r="M237" s="556">
        <v>2833.62</v>
      </c>
      <c r="N237" s="556">
        <v>2833.62</v>
      </c>
      <c r="O237" s="552">
        <f t="shared" si="3"/>
        <v>0</v>
      </c>
    </row>
    <row r="238" spans="1:15" ht="31.5" x14ac:dyDescent="0.25">
      <c r="A238" s="555" t="s">
        <v>169</v>
      </c>
      <c r="B238" s="554" t="s">
        <v>142</v>
      </c>
      <c r="C238" s="555" t="s">
        <v>57</v>
      </c>
      <c r="D238" s="568">
        <v>17115</v>
      </c>
      <c r="E238" s="556">
        <v>17115</v>
      </c>
      <c r="F238" s="556" t="s">
        <v>101</v>
      </c>
      <c r="G238" s="556" t="s">
        <v>116</v>
      </c>
      <c r="H238" s="556" t="s">
        <v>35</v>
      </c>
      <c r="I238" s="556">
        <v>9.129999999999999</v>
      </c>
      <c r="J238" s="569">
        <v>0.3</v>
      </c>
      <c r="K238" s="556">
        <v>11.87</v>
      </c>
      <c r="L238" s="556">
        <v>203155.05</v>
      </c>
      <c r="M238" s="556">
        <v>203155.05</v>
      </c>
      <c r="N238" s="556">
        <v>203155.05</v>
      </c>
      <c r="O238" s="552">
        <f t="shared" si="3"/>
        <v>0</v>
      </c>
    </row>
    <row r="239" spans="1:15" x14ac:dyDescent="0.25">
      <c r="A239" s="555" t="s">
        <v>23</v>
      </c>
      <c r="B239" s="557" t="s">
        <v>60</v>
      </c>
      <c r="C239" s="558" t="s">
        <v>56</v>
      </c>
      <c r="D239" s="556">
        <v>6.79</v>
      </c>
      <c r="E239" s="556">
        <v>6.79</v>
      </c>
      <c r="F239" s="556" t="s">
        <v>122</v>
      </c>
      <c r="G239" s="556" t="s">
        <v>361</v>
      </c>
      <c r="H239" s="556">
        <v>603900</v>
      </c>
      <c r="I239" s="556">
        <v>104.83</v>
      </c>
      <c r="J239" s="569">
        <v>0.3</v>
      </c>
      <c r="K239" s="556">
        <v>136.28</v>
      </c>
      <c r="L239" s="556">
        <v>925.35</v>
      </c>
      <c r="M239" s="556">
        <v>925.35</v>
      </c>
      <c r="N239" s="556">
        <v>925.35</v>
      </c>
      <c r="O239" s="552">
        <f t="shared" si="3"/>
        <v>0</v>
      </c>
    </row>
    <row r="240" spans="1:15" x14ac:dyDescent="0.25">
      <c r="A240" s="555" t="s">
        <v>226</v>
      </c>
      <c r="B240" s="557" t="s">
        <v>207</v>
      </c>
      <c r="C240" s="558" t="s">
        <v>199</v>
      </c>
      <c r="D240" s="556">
        <v>6</v>
      </c>
      <c r="E240" s="556">
        <v>6</v>
      </c>
      <c r="F240" s="556"/>
      <c r="G240" s="556" t="s">
        <v>1610</v>
      </c>
      <c r="H240" s="556" t="s">
        <v>35</v>
      </c>
      <c r="I240" s="556">
        <v>4136.3898898324624</v>
      </c>
      <c r="J240" s="569">
        <v>0.3</v>
      </c>
      <c r="K240" s="556">
        <v>5377.31</v>
      </c>
      <c r="L240" s="556">
        <v>32263.86</v>
      </c>
      <c r="M240" s="556">
        <v>32263.86</v>
      </c>
      <c r="N240" s="556">
        <v>32263.86</v>
      </c>
      <c r="O240" s="552">
        <f t="shared" si="3"/>
        <v>0</v>
      </c>
    </row>
    <row r="241" spans="1:15" x14ac:dyDescent="0.25">
      <c r="A241" s="685" t="s">
        <v>234</v>
      </c>
      <c r="B241" s="562" t="s">
        <v>259</v>
      </c>
      <c r="C241" s="563" t="s">
        <v>40</v>
      </c>
      <c r="D241" s="564">
        <v>2</v>
      </c>
      <c r="E241" s="556">
        <v>2</v>
      </c>
      <c r="F241" s="564"/>
      <c r="G241" s="564" t="s">
        <v>115</v>
      </c>
      <c r="H241" s="564" t="s">
        <v>35</v>
      </c>
      <c r="I241" s="564">
        <v>1229.4000000000001</v>
      </c>
      <c r="J241" s="571">
        <v>0.3</v>
      </c>
      <c r="K241" s="564">
        <v>1598.22</v>
      </c>
      <c r="L241" s="556">
        <v>3196.44</v>
      </c>
      <c r="M241" s="556">
        <v>3196.44</v>
      </c>
      <c r="N241" s="556">
        <v>3196.44</v>
      </c>
      <c r="O241" s="552">
        <f t="shared" si="3"/>
        <v>0</v>
      </c>
    </row>
    <row r="242" spans="1:15" x14ac:dyDescent="0.25">
      <c r="A242" s="555" t="s">
        <v>41</v>
      </c>
      <c r="B242" s="557" t="s">
        <v>278</v>
      </c>
      <c r="C242" s="558" t="s">
        <v>57</v>
      </c>
      <c r="D242" s="556">
        <v>115</v>
      </c>
      <c r="E242" s="556">
        <v>115</v>
      </c>
      <c r="F242" s="556" t="s">
        <v>125</v>
      </c>
      <c r="G242" s="556" t="s">
        <v>361</v>
      </c>
      <c r="H242" s="556">
        <v>810150</v>
      </c>
      <c r="I242" s="556">
        <v>38.229999999999997</v>
      </c>
      <c r="J242" s="569">
        <v>0.3</v>
      </c>
      <c r="K242" s="556">
        <v>49.699999999999996</v>
      </c>
      <c r="L242" s="556">
        <v>5715.5</v>
      </c>
      <c r="M242" s="556">
        <v>5715.5</v>
      </c>
      <c r="N242" s="556">
        <v>5715.5</v>
      </c>
      <c r="O242" s="552">
        <f t="shared" si="3"/>
        <v>0</v>
      </c>
    </row>
    <row r="243" spans="1:15" x14ac:dyDescent="0.25">
      <c r="A243" s="555" t="s">
        <v>42</v>
      </c>
      <c r="B243" s="557" t="s">
        <v>279</v>
      </c>
      <c r="C243" s="558" t="s">
        <v>57</v>
      </c>
      <c r="D243" s="556">
        <v>5</v>
      </c>
      <c r="E243" s="556">
        <v>5</v>
      </c>
      <c r="F243" s="556" t="s">
        <v>125</v>
      </c>
      <c r="G243" s="556" t="s">
        <v>361</v>
      </c>
      <c r="H243" s="556">
        <v>810650</v>
      </c>
      <c r="I243" s="556">
        <v>31.98</v>
      </c>
      <c r="J243" s="569">
        <v>0.3</v>
      </c>
      <c r="K243" s="556">
        <v>41.58</v>
      </c>
      <c r="L243" s="556">
        <v>207.9</v>
      </c>
      <c r="M243" s="556">
        <v>207.9</v>
      </c>
      <c r="N243" s="556">
        <v>207.9</v>
      </c>
      <c r="O243" s="552">
        <f t="shared" si="3"/>
        <v>0</v>
      </c>
    </row>
    <row r="244" spans="1:15" x14ac:dyDescent="0.25">
      <c r="A244" s="707" t="s">
        <v>196</v>
      </c>
      <c r="B244" s="715" t="s">
        <v>216</v>
      </c>
      <c r="C244" s="707"/>
      <c r="D244" s="727"/>
      <c r="E244" s="727"/>
      <c r="F244" s="713"/>
      <c r="G244" s="699"/>
      <c r="H244" s="699"/>
      <c r="I244" s="699"/>
      <c r="J244" s="712"/>
      <c r="K244" s="699">
        <v>0</v>
      </c>
      <c r="L244" s="713"/>
      <c r="M244" s="713"/>
      <c r="N244" s="713">
        <v>0</v>
      </c>
      <c r="O244" s="552">
        <f t="shared" si="3"/>
        <v>0</v>
      </c>
    </row>
    <row r="245" spans="1:15" x14ac:dyDescent="0.25">
      <c r="A245" s="685" t="s">
        <v>235</v>
      </c>
      <c r="B245" s="562" t="s">
        <v>260</v>
      </c>
      <c r="C245" s="563" t="s">
        <v>40</v>
      </c>
      <c r="D245" s="564">
        <v>1</v>
      </c>
      <c r="E245" s="556">
        <v>1</v>
      </c>
      <c r="F245" s="564"/>
      <c r="G245" s="564" t="s">
        <v>115</v>
      </c>
      <c r="H245" s="564" t="s">
        <v>35</v>
      </c>
      <c r="I245" s="564">
        <v>2458.8000000000002</v>
      </c>
      <c r="J245" s="571">
        <v>0.3</v>
      </c>
      <c r="K245" s="564">
        <v>3196.44</v>
      </c>
      <c r="L245" s="556">
        <v>3196.44</v>
      </c>
      <c r="M245" s="556">
        <v>3196.44</v>
      </c>
      <c r="N245" s="556">
        <v>3196.44</v>
      </c>
      <c r="O245" s="552">
        <f t="shared" si="3"/>
        <v>0</v>
      </c>
    </row>
    <row r="246" spans="1:15" x14ac:dyDescent="0.25">
      <c r="A246" s="707" t="s">
        <v>16</v>
      </c>
      <c r="B246" s="715" t="s">
        <v>103</v>
      </c>
      <c r="C246" s="707"/>
      <c r="D246" s="727"/>
      <c r="E246" s="727"/>
      <c r="F246" s="713"/>
      <c r="G246" s="699"/>
      <c r="H246" s="699"/>
      <c r="I246" s="699"/>
      <c r="J246" s="712"/>
      <c r="K246" s="699">
        <v>0</v>
      </c>
      <c r="L246" s="713"/>
      <c r="M246" s="713"/>
      <c r="N246" s="713">
        <v>0</v>
      </c>
      <c r="O246" s="552">
        <f t="shared" si="3"/>
        <v>0</v>
      </c>
    </row>
    <row r="247" spans="1:15" x14ac:dyDescent="0.25">
      <c r="A247" s="714" t="s">
        <v>148</v>
      </c>
      <c r="B247" s="715" t="s">
        <v>103</v>
      </c>
      <c r="C247" s="714"/>
      <c r="D247" s="716"/>
      <c r="E247" s="716"/>
      <c r="F247" s="717"/>
      <c r="G247" s="718"/>
      <c r="H247" s="718"/>
      <c r="I247" s="718"/>
      <c r="J247" s="719"/>
      <c r="K247" s="718"/>
      <c r="L247" s="717"/>
      <c r="M247" s="717"/>
      <c r="N247" s="717">
        <v>0</v>
      </c>
      <c r="O247" s="552">
        <f t="shared" si="3"/>
        <v>0</v>
      </c>
    </row>
    <row r="248" spans="1:15" x14ac:dyDescent="0.25">
      <c r="A248" s="707" t="s">
        <v>15</v>
      </c>
      <c r="B248" s="715" t="s">
        <v>4</v>
      </c>
      <c r="C248" s="707"/>
      <c r="D248" s="727"/>
      <c r="E248" s="727"/>
      <c r="F248" s="713"/>
      <c r="G248" s="699"/>
      <c r="H248" s="699"/>
      <c r="I248" s="699"/>
      <c r="J248" s="712"/>
      <c r="K248" s="699">
        <v>0</v>
      </c>
      <c r="L248" s="713"/>
      <c r="M248" s="713"/>
      <c r="N248" s="713">
        <v>0</v>
      </c>
      <c r="O248" s="552">
        <f t="shared" si="3"/>
        <v>0</v>
      </c>
    </row>
    <row r="249" spans="1:15" ht="31.5" x14ac:dyDescent="0.25">
      <c r="A249" s="674" t="s">
        <v>46</v>
      </c>
      <c r="B249" s="565" t="s">
        <v>285</v>
      </c>
      <c r="C249" s="555" t="s">
        <v>55</v>
      </c>
      <c r="D249" s="568">
        <v>676.77</v>
      </c>
      <c r="E249" s="564">
        <v>676.77</v>
      </c>
      <c r="F249" s="556" t="s">
        <v>133</v>
      </c>
      <c r="G249" s="556" t="s">
        <v>218</v>
      </c>
      <c r="H249" s="556">
        <v>5214001</v>
      </c>
      <c r="I249" s="556">
        <v>15.88</v>
      </c>
      <c r="J249" s="569">
        <v>0.3</v>
      </c>
      <c r="K249" s="556">
        <v>20.650000000000002</v>
      </c>
      <c r="L249" s="556">
        <v>13975.31</v>
      </c>
      <c r="M249" s="556">
        <v>13975.31</v>
      </c>
      <c r="N249" s="556">
        <v>13975.31</v>
      </c>
      <c r="O249" s="552">
        <f t="shared" si="3"/>
        <v>0</v>
      </c>
    </row>
    <row r="250" spans="1:15" ht="31.5" x14ac:dyDescent="0.25">
      <c r="A250" s="674" t="s">
        <v>45</v>
      </c>
      <c r="B250" s="565" t="s">
        <v>284</v>
      </c>
      <c r="C250" s="555" t="s">
        <v>55</v>
      </c>
      <c r="D250" s="568">
        <v>1009.13</v>
      </c>
      <c r="E250" s="564">
        <v>1009.13</v>
      </c>
      <c r="F250" s="556" t="s">
        <v>133</v>
      </c>
      <c r="G250" s="556" t="s">
        <v>218</v>
      </c>
      <c r="H250" s="556">
        <v>5214001</v>
      </c>
      <c r="I250" s="556">
        <v>15.88</v>
      </c>
      <c r="J250" s="569">
        <v>0.3</v>
      </c>
      <c r="K250" s="556">
        <v>20.650000000000002</v>
      </c>
      <c r="L250" s="556">
        <v>20838.539999999997</v>
      </c>
      <c r="M250" s="556">
        <v>20838.539999999997</v>
      </c>
      <c r="N250" s="556">
        <v>20838.539999999997</v>
      </c>
      <c r="O250" s="552">
        <f t="shared" si="3"/>
        <v>0</v>
      </c>
    </row>
    <row r="251" spans="1:15" x14ac:dyDescent="0.25">
      <c r="A251" s="682" t="s">
        <v>81</v>
      </c>
      <c r="B251" s="748" t="s">
        <v>283</v>
      </c>
      <c r="C251" s="749" t="s">
        <v>55</v>
      </c>
      <c r="D251" s="659">
        <v>14563.75</v>
      </c>
      <c r="E251" s="659">
        <v>14645.69</v>
      </c>
      <c r="F251" s="659" t="s">
        <v>127</v>
      </c>
      <c r="G251" s="659" t="s">
        <v>361</v>
      </c>
      <c r="H251" s="659">
        <v>561120</v>
      </c>
      <c r="I251" s="659" t="s">
        <v>35</v>
      </c>
      <c r="J251" s="681" t="s">
        <v>1797</v>
      </c>
      <c r="K251" s="659">
        <v>1.73</v>
      </c>
      <c r="L251" s="659">
        <v>25195.289999999997</v>
      </c>
      <c r="M251" s="659">
        <v>25337.049999999996</v>
      </c>
      <c r="N251" s="659">
        <v>25337.05</v>
      </c>
      <c r="O251" s="552">
        <f t="shared" si="3"/>
        <v>0</v>
      </c>
    </row>
    <row r="252" spans="1:15" x14ac:dyDescent="0.25">
      <c r="A252" s="684" t="s">
        <v>3</v>
      </c>
      <c r="B252" s="748" t="s">
        <v>283</v>
      </c>
      <c r="C252" s="749" t="s">
        <v>55</v>
      </c>
      <c r="D252" s="659">
        <v>21.94</v>
      </c>
      <c r="E252" s="659"/>
      <c r="F252" s="659" t="s">
        <v>128</v>
      </c>
      <c r="G252" s="659" t="s">
        <v>115</v>
      </c>
      <c r="H252" s="659">
        <v>561120</v>
      </c>
      <c r="I252" s="659" t="s">
        <v>35</v>
      </c>
      <c r="J252" s="681" t="s">
        <v>1797</v>
      </c>
      <c r="K252" s="659">
        <v>1.73</v>
      </c>
      <c r="L252" s="659">
        <v>37.96</v>
      </c>
      <c r="M252" s="659"/>
      <c r="N252" s="659">
        <v>0</v>
      </c>
      <c r="O252" s="552">
        <f t="shared" si="3"/>
        <v>0</v>
      </c>
    </row>
    <row r="253" spans="1:15" x14ac:dyDescent="0.25">
      <c r="A253" s="684" t="s">
        <v>158</v>
      </c>
      <c r="B253" s="660" t="s">
        <v>283</v>
      </c>
      <c r="C253" s="661" t="s">
        <v>55</v>
      </c>
      <c r="D253" s="683">
        <v>60</v>
      </c>
      <c r="E253" s="659"/>
      <c r="F253" s="659"/>
      <c r="G253" s="659" t="s">
        <v>361</v>
      </c>
      <c r="H253" s="659">
        <v>561120</v>
      </c>
      <c r="I253" s="659" t="s">
        <v>35</v>
      </c>
      <c r="J253" s="681" t="s">
        <v>1797</v>
      </c>
      <c r="K253" s="659">
        <v>1.73</v>
      </c>
      <c r="L253" s="659">
        <v>103.8</v>
      </c>
      <c r="M253" s="659"/>
      <c r="N253" s="659">
        <v>0</v>
      </c>
      <c r="O253" s="552">
        <f t="shared" si="3"/>
        <v>0</v>
      </c>
    </row>
    <row r="254" spans="1:15" ht="31.5" x14ac:dyDescent="0.25">
      <c r="A254" s="686" t="s">
        <v>47</v>
      </c>
      <c r="B254" s="662" t="s">
        <v>287</v>
      </c>
      <c r="C254" s="663" t="s">
        <v>55</v>
      </c>
      <c r="D254" s="688">
        <v>172.34</v>
      </c>
      <c r="E254" s="664">
        <v>1276.43</v>
      </c>
      <c r="F254" s="664" t="s">
        <v>134</v>
      </c>
      <c r="G254" s="664" t="s">
        <v>218</v>
      </c>
      <c r="H254" s="664">
        <v>5213407</v>
      </c>
      <c r="I254" s="664">
        <v>26.85</v>
      </c>
      <c r="J254" s="687">
        <v>0.3</v>
      </c>
      <c r="K254" s="664">
        <v>34.909999999999997</v>
      </c>
      <c r="L254" s="664">
        <v>6016.39</v>
      </c>
      <c r="M254" s="664">
        <v>44560.19</v>
      </c>
      <c r="N254" s="664">
        <v>44560.18</v>
      </c>
      <c r="O254" s="552">
        <f t="shared" si="3"/>
        <v>-1.0000000002037268E-2</v>
      </c>
    </row>
    <row r="255" spans="1:15" ht="31.5" x14ac:dyDescent="0.25">
      <c r="A255" s="686" t="s">
        <v>154</v>
      </c>
      <c r="B255" s="662" t="s">
        <v>286</v>
      </c>
      <c r="C255" s="663" t="s">
        <v>55</v>
      </c>
      <c r="D255" s="688">
        <v>707.55</v>
      </c>
      <c r="E255" s="664"/>
      <c r="F255" s="664" t="s">
        <v>134</v>
      </c>
      <c r="G255" s="664" t="s">
        <v>218</v>
      </c>
      <c r="H255" s="664">
        <v>5213407</v>
      </c>
      <c r="I255" s="664">
        <v>26.85</v>
      </c>
      <c r="J255" s="687">
        <v>0.3</v>
      </c>
      <c r="K255" s="664">
        <v>34.909999999999997</v>
      </c>
      <c r="L255" s="664">
        <v>24700.579999999998</v>
      </c>
      <c r="M255" s="664"/>
      <c r="N255" s="664">
        <v>0</v>
      </c>
      <c r="O255" s="552">
        <f t="shared" si="3"/>
        <v>0</v>
      </c>
    </row>
    <row r="256" spans="1:15" ht="31.5" x14ac:dyDescent="0.25">
      <c r="A256" s="686" t="s">
        <v>156</v>
      </c>
      <c r="B256" s="662" t="s">
        <v>289</v>
      </c>
      <c r="C256" s="663" t="s">
        <v>55</v>
      </c>
      <c r="D256" s="688">
        <v>99</v>
      </c>
      <c r="E256" s="664"/>
      <c r="F256" s="664" t="s">
        <v>134</v>
      </c>
      <c r="G256" s="664" t="s">
        <v>218</v>
      </c>
      <c r="H256" s="664">
        <v>5213407</v>
      </c>
      <c r="I256" s="664">
        <v>26.85</v>
      </c>
      <c r="J256" s="687">
        <v>0.3</v>
      </c>
      <c r="K256" s="664">
        <v>34.909999999999997</v>
      </c>
      <c r="L256" s="664">
        <v>3456.09</v>
      </c>
      <c r="M256" s="664"/>
      <c r="N256" s="664">
        <v>0</v>
      </c>
      <c r="O256" s="552">
        <f t="shared" si="3"/>
        <v>0</v>
      </c>
    </row>
    <row r="257" spans="1:15" ht="31.5" x14ac:dyDescent="0.25">
      <c r="A257" s="686" t="s">
        <v>155</v>
      </c>
      <c r="B257" s="662" t="s">
        <v>288</v>
      </c>
      <c r="C257" s="663" t="s">
        <v>55</v>
      </c>
      <c r="D257" s="688">
        <v>297.54000000000002</v>
      </c>
      <c r="E257" s="664"/>
      <c r="F257" s="664" t="s">
        <v>134</v>
      </c>
      <c r="G257" s="664" t="s">
        <v>218</v>
      </c>
      <c r="H257" s="664">
        <v>5213407</v>
      </c>
      <c r="I257" s="664">
        <v>26.85</v>
      </c>
      <c r="J257" s="687">
        <v>0.3</v>
      </c>
      <c r="K257" s="664">
        <v>34.909999999999997</v>
      </c>
      <c r="L257" s="664">
        <v>10387.130000000001</v>
      </c>
      <c r="M257" s="664"/>
      <c r="N257" s="664">
        <v>0</v>
      </c>
      <c r="O257" s="552">
        <f t="shared" si="3"/>
        <v>0</v>
      </c>
    </row>
    <row r="258" spans="1:15" x14ac:dyDescent="0.25">
      <c r="A258" s="555" t="s">
        <v>225</v>
      </c>
      <c r="B258" s="557" t="s">
        <v>1804</v>
      </c>
      <c r="C258" s="558" t="s">
        <v>55</v>
      </c>
      <c r="D258" s="556">
        <v>6</v>
      </c>
      <c r="E258" s="556">
        <v>6</v>
      </c>
      <c r="F258" s="556"/>
      <c r="G258" s="556" t="s">
        <v>217</v>
      </c>
      <c r="H258" s="556" t="s">
        <v>1805</v>
      </c>
      <c r="I258" s="556">
        <v>327.92</v>
      </c>
      <c r="J258" s="569">
        <v>0.3</v>
      </c>
      <c r="K258" s="556">
        <v>426.3</v>
      </c>
      <c r="L258" s="556">
        <v>2557.8000000000002</v>
      </c>
      <c r="M258" s="556">
        <v>2557.8000000000002</v>
      </c>
      <c r="N258" s="556">
        <v>2557.8000000000002</v>
      </c>
      <c r="O258" s="552">
        <f t="shared" si="3"/>
        <v>0</v>
      </c>
    </row>
    <row r="259" spans="1:15" x14ac:dyDescent="0.25">
      <c r="A259" s="674" t="s">
        <v>91</v>
      </c>
      <c r="B259" s="554" t="s">
        <v>94</v>
      </c>
      <c r="C259" s="555" t="s">
        <v>40</v>
      </c>
      <c r="D259" s="570">
        <v>8</v>
      </c>
      <c r="E259" s="556">
        <v>8</v>
      </c>
      <c r="F259" s="556" t="s">
        <v>98</v>
      </c>
      <c r="G259" s="556" t="s">
        <v>115</v>
      </c>
      <c r="H259" s="556">
        <v>850000</v>
      </c>
      <c r="I259" s="556">
        <v>4684.47</v>
      </c>
      <c r="J259" s="569">
        <v>0.3</v>
      </c>
      <c r="K259" s="556">
        <v>6089.8200000000006</v>
      </c>
      <c r="L259" s="556">
        <v>48718.559999999998</v>
      </c>
      <c r="M259" s="556">
        <v>48718.559999999998</v>
      </c>
      <c r="N259" s="556">
        <v>48718.559999999998</v>
      </c>
      <c r="O259" s="552">
        <f t="shared" si="3"/>
        <v>0</v>
      </c>
    </row>
    <row r="260" spans="1:15" x14ac:dyDescent="0.25">
      <c r="A260" s="678" t="s">
        <v>1862</v>
      </c>
      <c r="B260" s="554" t="s">
        <v>180</v>
      </c>
      <c r="C260" s="555" t="s">
        <v>40</v>
      </c>
      <c r="D260" s="570">
        <v>41</v>
      </c>
      <c r="E260" s="556">
        <v>41</v>
      </c>
      <c r="F260" s="556" t="s">
        <v>1838</v>
      </c>
      <c r="G260" s="556" t="s">
        <v>116</v>
      </c>
      <c r="H260" s="556" t="s">
        <v>35</v>
      </c>
      <c r="I260" s="556">
        <v>255.06</v>
      </c>
      <c r="J260" s="569">
        <v>0.3</v>
      </c>
      <c r="K260" s="556">
        <v>331.58</v>
      </c>
      <c r="L260" s="556">
        <v>13594.779999999999</v>
      </c>
      <c r="M260" s="556">
        <v>13594.779999999999</v>
      </c>
      <c r="N260" s="556">
        <v>13594.78</v>
      </c>
      <c r="O260" s="552">
        <f t="shared" si="3"/>
        <v>0</v>
      </c>
    </row>
    <row r="261" spans="1:15" x14ac:dyDescent="0.25">
      <c r="A261" s="678" t="s">
        <v>1867</v>
      </c>
      <c r="B261" s="554" t="s">
        <v>1876</v>
      </c>
      <c r="C261" s="566" t="s">
        <v>40</v>
      </c>
      <c r="D261" s="701">
        <v>6</v>
      </c>
      <c r="E261" s="556">
        <v>6</v>
      </c>
      <c r="F261" s="567" t="s">
        <v>1886</v>
      </c>
      <c r="G261" s="567"/>
      <c r="H261" s="567" t="s">
        <v>35</v>
      </c>
      <c r="I261" s="556">
        <v>1119.3399999999999</v>
      </c>
      <c r="J261" s="569">
        <v>0.3</v>
      </c>
      <c r="K261" s="702">
        <v>1455.15</v>
      </c>
      <c r="L261" s="567">
        <v>8730.9000000000015</v>
      </c>
      <c r="M261" s="567">
        <v>8730.9000000000015</v>
      </c>
      <c r="N261" s="567">
        <v>8730.9</v>
      </c>
      <c r="O261" s="552">
        <f t="shared" si="3"/>
        <v>0</v>
      </c>
    </row>
    <row r="262" spans="1:15" x14ac:dyDescent="0.25">
      <c r="A262" s="678" t="s">
        <v>1868</v>
      </c>
      <c r="B262" s="554" t="s">
        <v>1877</v>
      </c>
      <c r="C262" s="566" t="s">
        <v>40</v>
      </c>
      <c r="D262" s="701">
        <v>7</v>
      </c>
      <c r="E262" s="556">
        <v>7</v>
      </c>
      <c r="F262" s="567" t="s">
        <v>1887</v>
      </c>
      <c r="G262" s="567"/>
      <c r="H262" s="567" t="s">
        <v>35</v>
      </c>
      <c r="I262" s="556">
        <v>1042.1600000000001</v>
      </c>
      <c r="J262" s="569">
        <v>0.3</v>
      </c>
      <c r="K262" s="702">
        <v>1354.81</v>
      </c>
      <c r="L262" s="567">
        <v>9483.67</v>
      </c>
      <c r="M262" s="567">
        <v>9483.67</v>
      </c>
      <c r="N262" s="567">
        <v>9483.67</v>
      </c>
      <c r="O262" s="552">
        <f t="shared" si="3"/>
        <v>0</v>
      </c>
    </row>
    <row r="263" spans="1:15" x14ac:dyDescent="0.25">
      <c r="A263" s="678" t="s">
        <v>1869</v>
      </c>
      <c r="B263" s="554" t="s">
        <v>1878</v>
      </c>
      <c r="C263" s="566" t="s">
        <v>40</v>
      </c>
      <c r="D263" s="701">
        <v>8</v>
      </c>
      <c r="E263" s="556">
        <v>8</v>
      </c>
      <c r="F263" s="567" t="s">
        <v>1888</v>
      </c>
      <c r="G263" s="567"/>
      <c r="H263" s="567" t="s">
        <v>35</v>
      </c>
      <c r="I263" s="556">
        <v>1442.6</v>
      </c>
      <c r="J263" s="569">
        <v>0.3</v>
      </c>
      <c r="K263" s="702">
        <v>1875.38</v>
      </c>
      <c r="L263" s="567">
        <v>15003.04</v>
      </c>
      <c r="M263" s="567">
        <v>15003.04</v>
      </c>
      <c r="N263" s="567">
        <v>15003.04</v>
      </c>
      <c r="O263" s="552">
        <f t="shared" si="3"/>
        <v>0</v>
      </c>
    </row>
    <row r="264" spans="1:15" x14ac:dyDescent="0.25">
      <c r="A264" s="678" t="s">
        <v>1870</v>
      </c>
      <c r="B264" s="554" t="s">
        <v>1879</v>
      </c>
      <c r="C264" s="566" t="s">
        <v>40</v>
      </c>
      <c r="D264" s="701">
        <v>9</v>
      </c>
      <c r="E264" s="556">
        <v>9</v>
      </c>
      <c r="F264" s="567" t="s">
        <v>1889</v>
      </c>
      <c r="G264" s="567"/>
      <c r="H264" s="567" t="s">
        <v>35</v>
      </c>
      <c r="I264" s="556">
        <v>1522.76</v>
      </c>
      <c r="J264" s="569">
        <v>0.3</v>
      </c>
      <c r="K264" s="702">
        <v>1979.59</v>
      </c>
      <c r="L264" s="567">
        <v>17816.309999999998</v>
      </c>
      <c r="M264" s="567">
        <v>17816.309999999998</v>
      </c>
      <c r="N264" s="567">
        <v>17816.310000000001</v>
      </c>
      <c r="O264" s="552">
        <f t="shared" si="3"/>
        <v>0</v>
      </c>
    </row>
    <row r="265" spans="1:15" x14ac:dyDescent="0.25">
      <c r="A265" s="678" t="s">
        <v>1871</v>
      </c>
      <c r="B265" s="554" t="s">
        <v>1880</v>
      </c>
      <c r="C265" s="566" t="s">
        <v>40</v>
      </c>
      <c r="D265" s="701">
        <v>10</v>
      </c>
      <c r="E265" s="556">
        <v>10</v>
      </c>
      <c r="F265" s="567" t="s">
        <v>1890</v>
      </c>
      <c r="G265" s="567"/>
      <c r="H265" s="567" t="s">
        <v>35</v>
      </c>
      <c r="I265" s="556">
        <v>1368.42</v>
      </c>
      <c r="J265" s="569">
        <v>0.3</v>
      </c>
      <c r="K265" s="702">
        <v>1778.95</v>
      </c>
      <c r="L265" s="567">
        <v>17789.5</v>
      </c>
      <c r="M265" s="567">
        <v>17789.5</v>
      </c>
      <c r="N265" s="567">
        <v>17789.5</v>
      </c>
      <c r="O265" s="552">
        <f t="shared" si="3"/>
        <v>0</v>
      </c>
    </row>
    <row r="266" spans="1:15" x14ac:dyDescent="0.25">
      <c r="A266" s="678" t="s">
        <v>1864</v>
      </c>
      <c r="B266" s="554" t="s">
        <v>1872</v>
      </c>
      <c r="C266" s="566" t="s">
        <v>40</v>
      </c>
      <c r="D266" s="701">
        <v>3</v>
      </c>
      <c r="E266" s="556">
        <v>3</v>
      </c>
      <c r="F266" s="567" t="s">
        <v>1883</v>
      </c>
      <c r="G266" s="567"/>
      <c r="H266" s="567" t="s">
        <v>35</v>
      </c>
      <c r="I266" s="556">
        <v>791.26</v>
      </c>
      <c r="J266" s="569">
        <v>0.3</v>
      </c>
      <c r="K266" s="702">
        <v>1028.6400000000001</v>
      </c>
      <c r="L266" s="567">
        <v>3085.92</v>
      </c>
      <c r="M266" s="567">
        <v>3085.92</v>
      </c>
      <c r="N266" s="567">
        <v>3085.92</v>
      </c>
      <c r="O266" s="552">
        <f t="shared" si="3"/>
        <v>0</v>
      </c>
    </row>
    <row r="267" spans="1:15" x14ac:dyDescent="0.25">
      <c r="A267" s="678" t="s">
        <v>1863</v>
      </c>
      <c r="B267" s="554" t="s">
        <v>1875</v>
      </c>
      <c r="C267" s="566" t="s">
        <v>40</v>
      </c>
      <c r="D267" s="701">
        <v>2</v>
      </c>
      <c r="E267" s="556">
        <v>2</v>
      </c>
      <c r="F267" s="567" t="s">
        <v>1882</v>
      </c>
      <c r="G267" s="567"/>
      <c r="H267" s="567" t="s">
        <v>35</v>
      </c>
      <c r="I267" s="556">
        <v>541.54</v>
      </c>
      <c r="J267" s="569">
        <v>0.3</v>
      </c>
      <c r="K267" s="702">
        <v>704.01</v>
      </c>
      <c r="L267" s="567">
        <v>1408.02</v>
      </c>
      <c r="M267" s="567">
        <v>1408.02</v>
      </c>
      <c r="N267" s="567">
        <v>1408.02</v>
      </c>
      <c r="O267" s="552">
        <f t="shared" ref="O267:O330" si="4">N267-M267</f>
        <v>0</v>
      </c>
    </row>
    <row r="268" spans="1:15" x14ac:dyDescent="0.25">
      <c r="A268" s="678" t="s">
        <v>1865</v>
      </c>
      <c r="B268" s="554" t="s">
        <v>1873</v>
      </c>
      <c r="C268" s="566" t="s">
        <v>40</v>
      </c>
      <c r="D268" s="701">
        <v>4</v>
      </c>
      <c r="E268" s="556">
        <v>4</v>
      </c>
      <c r="F268" s="567" t="s">
        <v>1884</v>
      </c>
      <c r="G268" s="567"/>
      <c r="H268" s="567" t="s">
        <v>35</v>
      </c>
      <c r="I268" s="556">
        <v>636.49</v>
      </c>
      <c r="J268" s="569">
        <v>0.3</v>
      </c>
      <c r="K268" s="702">
        <v>827.43999999999994</v>
      </c>
      <c r="L268" s="567">
        <v>3309.7599999999998</v>
      </c>
      <c r="M268" s="567">
        <v>3309.7599999999998</v>
      </c>
      <c r="N268" s="567">
        <v>3309.76</v>
      </c>
      <c r="O268" s="552">
        <f t="shared" si="4"/>
        <v>0</v>
      </c>
    </row>
    <row r="269" spans="1:15" x14ac:dyDescent="0.25">
      <c r="A269" s="678" t="s">
        <v>1866</v>
      </c>
      <c r="B269" s="554" t="s">
        <v>1874</v>
      </c>
      <c r="C269" s="566" t="s">
        <v>40</v>
      </c>
      <c r="D269" s="701">
        <v>5</v>
      </c>
      <c r="E269" s="556">
        <v>5</v>
      </c>
      <c r="F269" s="567" t="s">
        <v>1885</v>
      </c>
      <c r="G269" s="567"/>
      <c r="H269" s="567" t="s">
        <v>35</v>
      </c>
      <c r="I269" s="556">
        <v>969.54</v>
      </c>
      <c r="J269" s="569">
        <v>0.3</v>
      </c>
      <c r="K269" s="702">
        <v>1260.4100000000001</v>
      </c>
      <c r="L269" s="567">
        <v>6302.05</v>
      </c>
      <c r="M269" s="567">
        <v>6302.05</v>
      </c>
      <c r="N269" s="567">
        <v>6302.05</v>
      </c>
      <c r="O269" s="552">
        <f t="shared" si="4"/>
        <v>0</v>
      </c>
    </row>
    <row r="270" spans="1:15" x14ac:dyDescent="0.25">
      <c r="A270" s="678" t="s">
        <v>1828</v>
      </c>
      <c r="B270" s="554" t="s">
        <v>193</v>
      </c>
      <c r="C270" s="555" t="s">
        <v>55</v>
      </c>
      <c r="D270" s="570">
        <v>227.51</v>
      </c>
      <c r="E270" s="556">
        <v>227.51</v>
      </c>
      <c r="F270" s="556" t="s">
        <v>95</v>
      </c>
      <c r="G270" s="556" t="s">
        <v>116</v>
      </c>
      <c r="H270" s="556" t="s">
        <v>35</v>
      </c>
      <c r="I270" s="556">
        <v>22.96</v>
      </c>
      <c r="J270" s="569">
        <v>0.3</v>
      </c>
      <c r="K270" s="556">
        <v>29.85</v>
      </c>
      <c r="L270" s="556">
        <v>6791.17</v>
      </c>
      <c r="M270" s="556">
        <v>6791.17</v>
      </c>
      <c r="N270" s="556">
        <v>6791.18</v>
      </c>
      <c r="O270" s="552">
        <f t="shared" si="4"/>
        <v>1.0000000000218279E-2</v>
      </c>
    </row>
    <row r="271" spans="1:15" x14ac:dyDescent="0.25">
      <c r="A271" s="555" t="s">
        <v>1</v>
      </c>
      <c r="B271" s="557" t="s">
        <v>72</v>
      </c>
      <c r="C271" s="558" t="s">
        <v>56</v>
      </c>
      <c r="D271" s="556">
        <v>37.72</v>
      </c>
      <c r="E271" s="556">
        <v>37.72</v>
      </c>
      <c r="F271" s="556" t="s">
        <v>121</v>
      </c>
      <c r="G271" s="556" t="s">
        <v>115</v>
      </c>
      <c r="H271" s="556">
        <v>601200</v>
      </c>
      <c r="I271" s="556">
        <v>25.13</v>
      </c>
      <c r="J271" s="569">
        <v>0.3</v>
      </c>
      <c r="K271" s="556">
        <v>32.669999999999995</v>
      </c>
      <c r="L271" s="556">
        <v>1232.32</v>
      </c>
      <c r="M271" s="556">
        <v>1232.32</v>
      </c>
      <c r="N271" s="556">
        <v>1232.32</v>
      </c>
      <c r="O271" s="552">
        <f t="shared" si="4"/>
        <v>0</v>
      </c>
    </row>
    <row r="272" spans="1:15" x14ac:dyDescent="0.25">
      <c r="A272" s="728" t="s">
        <v>29</v>
      </c>
      <c r="B272" s="729" t="s">
        <v>336</v>
      </c>
      <c r="C272" s="730"/>
      <c r="D272" s="731"/>
      <c r="E272" s="731"/>
      <c r="F272" s="731"/>
      <c r="G272" s="731"/>
      <c r="H272" s="731" t="s">
        <v>1591</v>
      </c>
      <c r="I272" s="731"/>
      <c r="J272" s="732"/>
      <c r="K272" s="731"/>
      <c r="L272" s="731"/>
      <c r="M272" s="731"/>
      <c r="N272" s="731">
        <v>0</v>
      </c>
      <c r="O272" s="552">
        <f t="shared" si="4"/>
        <v>0</v>
      </c>
    </row>
    <row r="273" spans="1:15" x14ac:dyDescent="0.25">
      <c r="A273" s="555" t="s">
        <v>223</v>
      </c>
      <c r="B273" s="557" t="s">
        <v>203</v>
      </c>
      <c r="C273" s="558" t="s">
        <v>199</v>
      </c>
      <c r="D273" s="556">
        <v>6</v>
      </c>
      <c r="E273" s="556">
        <v>6</v>
      </c>
      <c r="F273" s="556"/>
      <c r="G273" s="556" t="s">
        <v>217</v>
      </c>
      <c r="H273" s="556" t="s">
        <v>35</v>
      </c>
      <c r="I273" s="556">
        <v>363.28</v>
      </c>
      <c r="J273" s="569">
        <v>0.3</v>
      </c>
      <c r="K273" s="556">
        <v>472.27</v>
      </c>
      <c r="L273" s="556">
        <v>2833.62</v>
      </c>
      <c r="M273" s="556">
        <v>2833.62</v>
      </c>
      <c r="N273" s="556">
        <v>2833.62</v>
      </c>
      <c r="O273" s="552">
        <f t="shared" si="4"/>
        <v>0</v>
      </c>
    </row>
    <row r="274" spans="1:15" ht="31.5" x14ac:dyDescent="0.25">
      <c r="A274" s="674" t="s">
        <v>84</v>
      </c>
      <c r="B274" s="733" t="s">
        <v>86</v>
      </c>
      <c r="C274" s="734" t="s">
        <v>56</v>
      </c>
      <c r="D274" s="556">
        <v>96.05</v>
      </c>
      <c r="E274" s="556">
        <v>96.05</v>
      </c>
      <c r="F274" s="735" t="s">
        <v>130</v>
      </c>
      <c r="G274" s="735" t="s">
        <v>116</v>
      </c>
      <c r="H274" s="735" t="s">
        <v>35</v>
      </c>
      <c r="I274" s="735">
        <v>72.05</v>
      </c>
      <c r="J274" s="736">
        <v>0.3</v>
      </c>
      <c r="K274" s="735">
        <v>93.67</v>
      </c>
      <c r="L274" s="556">
        <v>8997.01</v>
      </c>
      <c r="M274" s="556">
        <v>8997.01</v>
      </c>
      <c r="N274" s="556">
        <v>8997.01</v>
      </c>
      <c r="O274" s="552">
        <f t="shared" si="4"/>
        <v>0</v>
      </c>
    </row>
    <row r="275" spans="1:15" x14ac:dyDescent="0.25">
      <c r="A275" s="678" t="s">
        <v>163</v>
      </c>
      <c r="B275" s="554" t="s">
        <v>1608</v>
      </c>
      <c r="C275" s="555" t="s">
        <v>56</v>
      </c>
      <c r="D275" s="570">
        <v>34.199999999999996</v>
      </c>
      <c r="E275" s="556">
        <v>34.199999999999996</v>
      </c>
      <c r="F275" s="556"/>
      <c r="G275" s="556" t="s">
        <v>116</v>
      </c>
      <c r="H275" s="556" t="s">
        <v>35</v>
      </c>
      <c r="I275" s="556">
        <v>72.05</v>
      </c>
      <c r="J275" s="569" t="s">
        <v>990</v>
      </c>
      <c r="K275" s="556">
        <v>93.67</v>
      </c>
      <c r="L275" s="556">
        <v>3203.5200000000004</v>
      </c>
      <c r="M275" s="556">
        <v>3203.5200000000004</v>
      </c>
      <c r="N275" s="556">
        <v>3203.5200000000004</v>
      </c>
      <c r="O275" s="552">
        <f t="shared" si="4"/>
        <v>0</v>
      </c>
    </row>
    <row r="276" spans="1:15" x14ac:dyDescent="0.25">
      <c r="A276" s="689" t="s">
        <v>1835</v>
      </c>
      <c r="B276" s="662" t="s">
        <v>1609</v>
      </c>
      <c r="C276" s="663" t="s">
        <v>55</v>
      </c>
      <c r="D276" s="688">
        <v>60</v>
      </c>
      <c r="E276" s="664">
        <v>1798.28</v>
      </c>
      <c r="F276" s="664"/>
      <c r="G276" s="664" t="s">
        <v>115</v>
      </c>
      <c r="H276" s="664">
        <v>511200</v>
      </c>
      <c r="I276" s="664">
        <v>2.73</v>
      </c>
      <c r="J276" s="687" t="s">
        <v>990</v>
      </c>
      <c r="K276" s="664">
        <v>3.55</v>
      </c>
      <c r="L276" s="664">
        <v>213</v>
      </c>
      <c r="M276" s="664">
        <v>6383.910499999999</v>
      </c>
      <c r="N276" s="664">
        <v>6383.9000000000005</v>
      </c>
      <c r="O276" s="552">
        <f t="shared" si="4"/>
        <v>-1.0499999998501153E-2</v>
      </c>
    </row>
    <row r="277" spans="1:15" x14ac:dyDescent="0.25">
      <c r="A277" s="686" t="s">
        <v>85</v>
      </c>
      <c r="B277" s="662" t="s">
        <v>87</v>
      </c>
      <c r="C277" s="663" t="s">
        <v>55</v>
      </c>
      <c r="D277" s="664">
        <v>480.23</v>
      </c>
      <c r="E277" s="664"/>
      <c r="F277" s="664" t="s">
        <v>131</v>
      </c>
      <c r="G277" s="664" t="s">
        <v>115</v>
      </c>
      <c r="H277" s="664">
        <v>511200</v>
      </c>
      <c r="I277" s="664">
        <v>2.73</v>
      </c>
      <c r="J277" s="687">
        <v>0.3</v>
      </c>
      <c r="K277" s="664">
        <v>3.55</v>
      </c>
      <c r="L277" s="664">
        <v>1704.82</v>
      </c>
      <c r="M277" s="664"/>
      <c r="N277" s="664">
        <v>0</v>
      </c>
      <c r="O277" s="552">
        <f t="shared" si="4"/>
        <v>0</v>
      </c>
    </row>
    <row r="278" spans="1:15" x14ac:dyDescent="0.25">
      <c r="A278" s="686" t="s">
        <v>181</v>
      </c>
      <c r="B278" s="662" t="s">
        <v>87</v>
      </c>
      <c r="C278" s="663" t="s">
        <v>55</v>
      </c>
      <c r="D278" s="688">
        <v>444.73</v>
      </c>
      <c r="E278" s="688"/>
      <c r="F278" s="664" t="s">
        <v>131</v>
      </c>
      <c r="G278" s="664" t="s">
        <v>115</v>
      </c>
      <c r="H278" s="664">
        <v>511200</v>
      </c>
      <c r="I278" s="664">
        <v>2.73</v>
      </c>
      <c r="J278" s="687">
        <v>0.3</v>
      </c>
      <c r="K278" s="664">
        <v>3.55</v>
      </c>
      <c r="L278" s="664">
        <v>1578.8</v>
      </c>
      <c r="M278" s="664"/>
      <c r="N278" s="664">
        <v>0</v>
      </c>
      <c r="O278" s="552">
        <f t="shared" si="4"/>
        <v>0</v>
      </c>
    </row>
    <row r="279" spans="1:15" x14ac:dyDescent="0.25">
      <c r="A279" s="689" t="s">
        <v>1860</v>
      </c>
      <c r="B279" s="662" t="s">
        <v>87</v>
      </c>
      <c r="C279" s="663" t="s">
        <v>55</v>
      </c>
      <c r="D279" s="688">
        <v>250.31</v>
      </c>
      <c r="E279" s="688"/>
      <c r="F279" s="664" t="s">
        <v>131</v>
      </c>
      <c r="G279" s="664" t="s">
        <v>115</v>
      </c>
      <c r="H279" s="664">
        <v>511200</v>
      </c>
      <c r="I279" s="664">
        <v>2.73</v>
      </c>
      <c r="J279" s="687">
        <v>0.3</v>
      </c>
      <c r="K279" s="664">
        <v>3.55</v>
      </c>
      <c r="L279" s="664">
        <v>888.60050000000001</v>
      </c>
      <c r="M279" s="664"/>
      <c r="N279" s="664">
        <v>0</v>
      </c>
      <c r="O279" s="552">
        <f t="shared" si="4"/>
        <v>0</v>
      </c>
    </row>
    <row r="280" spans="1:15" x14ac:dyDescent="0.25">
      <c r="A280" s="689" t="s">
        <v>1817</v>
      </c>
      <c r="B280" s="662" t="s">
        <v>87</v>
      </c>
      <c r="C280" s="663" t="s">
        <v>55</v>
      </c>
      <c r="D280" s="688">
        <v>280.01</v>
      </c>
      <c r="E280" s="688"/>
      <c r="F280" s="664" t="s">
        <v>131</v>
      </c>
      <c r="G280" s="664" t="s">
        <v>115</v>
      </c>
      <c r="H280" s="664">
        <v>511200</v>
      </c>
      <c r="I280" s="664">
        <v>2.73</v>
      </c>
      <c r="J280" s="687">
        <v>0.3</v>
      </c>
      <c r="K280" s="664">
        <v>3.55</v>
      </c>
      <c r="L280" s="664">
        <v>994.04</v>
      </c>
      <c r="M280" s="664"/>
      <c r="N280" s="664">
        <v>0</v>
      </c>
      <c r="O280" s="552">
        <f t="shared" si="4"/>
        <v>0</v>
      </c>
    </row>
    <row r="281" spans="1:15" x14ac:dyDescent="0.25">
      <c r="A281" s="689" t="s">
        <v>1826</v>
      </c>
      <c r="B281" s="662" t="s">
        <v>87</v>
      </c>
      <c r="C281" s="663" t="s">
        <v>55</v>
      </c>
      <c r="D281" s="688">
        <v>283</v>
      </c>
      <c r="E281" s="688"/>
      <c r="F281" s="664" t="s">
        <v>131</v>
      </c>
      <c r="G281" s="664" t="s">
        <v>115</v>
      </c>
      <c r="H281" s="664">
        <v>511200</v>
      </c>
      <c r="I281" s="664">
        <v>2.73</v>
      </c>
      <c r="J281" s="687">
        <v>0.3</v>
      </c>
      <c r="K281" s="664">
        <v>3.55</v>
      </c>
      <c r="L281" s="664">
        <v>1004.65</v>
      </c>
      <c r="M281" s="664"/>
      <c r="N281" s="664">
        <v>0</v>
      </c>
      <c r="O281" s="552">
        <f t="shared" si="4"/>
        <v>0</v>
      </c>
    </row>
    <row r="282" spans="1:15" ht="31.5" x14ac:dyDescent="0.25">
      <c r="A282" s="674" t="s">
        <v>188</v>
      </c>
      <c r="B282" s="554" t="s">
        <v>92</v>
      </c>
      <c r="C282" s="555" t="s">
        <v>55</v>
      </c>
      <c r="D282" s="570">
        <v>841.55</v>
      </c>
      <c r="E282" s="556">
        <v>841.55</v>
      </c>
      <c r="F282" s="556" t="s">
        <v>132</v>
      </c>
      <c r="G282" s="556" t="s">
        <v>115</v>
      </c>
      <c r="H282" s="556">
        <v>601100</v>
      </c>
      <c r="I282" s="556">
        <v>39.590000000000003</v>
      </c>
      <c r="J282" s="569">
        <v>0.3</v>
      </c>
      <c r="K282" s="556">
        <v>51.47</v>
      </c>
      <c r="L282" s="556">
        <v>43314.58</v>
      </c>
      <c r="M282" s="556">
        <v>43314.58</v>
      </c>
      <c r="N282" s="556">
        <v>43314.58</v>
      </c>
      <c r="O282" s="552">
        <f t="shared" si="4"/>
        <v>0</v>
      </c>
    </row>
    <row r="283" spans="1:15" x14ac:dyDescent="0.25">
      <c r="A283" s="560" t="s">
        <v>49</v>
      </c>
      <c r="B283" s="559" t="s">
        <v>110</v>
      </c>
      <c r="C283" s="560"/>
      <c r="D283" s="691"/>
      <c r="E283" s="691"/>
      <c r="F283" s="692"/>
      <c r="G283" s="561"/>
      <c r="H283" s="561"/>
      <c r="I283" s="561"/>
      <c r="J283" s="693"/>
      <c r="K283" s="561">
        <v>0</v>
      </c>
      <c r="L283" s="692"/>
      <c r="M283" s="692"/>
      <c r="N283" s="692">
        <v>0</v>
      </c>
      <c r="O283" s="552">
        <f t="shared" si="4"/>
        <v>0</v>
      </c>
    </row>
    <row r="284" spans="1:15" x14ac:dyDescent="0.25">
      <c r="A284" s="728" t="s">
        <v>19</v>
      </c>
      <c r="B284" s="729" t="s">
        <v>291</v>
      </c>
      <c r="C284" s="730"/>
      <c r="D284" s="731"/>
      <c r="E284" s="731"/>
      <c r="F284" s="731"/>
      <c r="G284" s="731"/>
      <c r="H284" s="731"/>
      <c r="I284" s="731"/>
      <c r="J284" s="732"/>
      <c r="K284" s="731"/>
      <c r="L284" s="731"/>
      <c r="M284" s="731"/>
      <c r="N284" s="731">
        <v>0</v>
      </c>
      <c r="O284" s="552">
        <f t="shared" si="4"/>
        <v>0</v>
      </c>
    </row>
    <row r="285" spans="1:15" x14ac:dyDescent="0.25">
      <c r="A285" s="714" t="s">
        <v>18</v>
      </c>
      <c r="B285" s="715" t="s">
        <v>1894</v>
      </c>
      <c r="C285" s="714"/>
      <c r="D285" s="716"/>
      <c r="E285" s="716"/>
      <c r="F285" s="717"/>
      <c r="G285" s="718"/>
      <c r="H285" s="718"/>
      <c r="I285" s="718"/>
      <c r="J285" s="719"/>
      <c r="K285" s="718"/>
      <c r="L285" s="717"/>
      <c r="M285" s="717"/>
      <c r="N285" s="717">
        <v>0</v>
      </c>
      <c r="O285" s="552">
        <f t="shared" si="4"/>
        <v>0</v>
      </c>
    </row>
    <row r="286" spans="1:15" x14ac:dyDescent="0.25">
      <c r="A286" s="674" t="s">
        <v>159</v>
      </c>
      <c r="B286" s="565" t="s">
        <v>107</v>
      </c>
      <c r="C286" s="555" t="s">
        <v>40</v>
      </c>
      <c r="D286" s="570">
        <v>2</v>
      </c>
      <c r="E286" s="556">
        <v>2</v>
      </c>
      <c r="F286" s="556" t="s">
        <v>136</v>
      </c>
      <c r="G286" s="556" t="s">
        <v>116</v>
      </c>
      <c r="H286" s="556" t="s">
        <v>35</v>
      </c>
      <c r="I286" s="556">
        <v>116.37</v>
      </c>
      <c r="J286" s="569">
        <v>0.3</v>
      </c>
      <c r="K286" s="556">
        <v>151.29</v>
      </c>
      <c r="L286" s="556">
        <v>302.58</v>
      </c>
      <c r="M286" s="556">
        <v>302.58</v>
      </c>
      <c r="N286" s="556">
        <v>302.58</v>
      </c>
      <c r="O286" s="552">
        <f t="shared" si="4"/>
        <v>0</v>
      </c>
    </row>
    <row r="287" spans="1:15" x14ac:dyDescent="0.25">
      <c r="A287" s="686" t="s">
        <v>1658</v>
      </c>
      <c r="B287" s="662" t="s">
        <v>381</v>
      </c>
      <c r="C287" s="663" t="s">
        <v>40</v>
      </c>
      <c r="D287" s="688">
        <v>3</v>
      </c>
      <c r="E287" s="664">
        <v>23</v>
      </c>
      <c r="F287" s="664" t="s">
        <v>35</v>
      </c>
      <c r="G287" s="664" t="s">
        <v>137</v>
      </c>
      <c r="H287" s="664" t="s">
        <v>35</v>
      </c>
      <c r="I287" s="664">
        <v>337.38</v>
      </c>
      <c r="J287" s="687">
        <v>0.2</v>
      </c>
      <c r="K287" s="664">
        <v>404.86</v>
      </c>
      <c r="L287" s="664">
        <v>1214.58</v>
      </c>
      <c r="M287" s="664">
        <v>9311.7799999999988</v>
      </c>
      <c r="N287" s="664">
        <v>9311.7800000000007</v>
      </c>
      <c r="O287" s="552">
        <f t="shared" si="4"/>
        <v>0</v>
      </c>
    </row>
    <row r="288" spans="1:15" x14ac:dyDescent="0.25">
      <c r="A288" s="686" t="s">
        <v>1685</v>
      </c>
      <c r="B288" s="662" t="s">
        <v>381</v>
      </c>
      <c r="C288" s="663" t="s">
        <v>40</v>
      </c>
      <c r="D288" s="688">
        <v>5</v>
      </c>
      <c r="E288" s="688"/>
      <c r="F288" s="664" t="s">
        <v>35</v>
      </c>
      <c r="G288" s="664" t="s">
        <v>137</v>
      </c>
      <c r="H288" s="664" t="s">
        <v>35</v>
      </c>
      <c r="I288" s="664">
        <v>337.38</v>
      </c>
      <c r="J288" s="687">
        <v>0.2</v>
      </c>
      <c r="K288" s="664">
        <v>404.86</v>
      </c>
      <c r="L288" s="664">
        <v>2024.3</v>
      </c>
      <c r="M288" s="664"/>
      <c r="N288" s="664">
        <v>0</v>
      </c>
      <c r="O288" s="552">
        <f t="shared" si="4"/>
        <v>0</v>
      </c>
    </row>
    <row r="289" spans="1:15" x14ac:dyDescent="0.25">
      <c r="A289" s="686" t="s">
        <v>1713</v>
      </c>
      <c r="B289" s="662" t="s">
        <v>381</v>
      </c>
      <c r="C289" s="663" t="s">
        <v>40</v>
      </c>
      <c r="D289" s="688">
        <v>4</v>
      </c>
      <c r="E289" s="688"/>
      <c r="F289" s="664" t="s">
        <v>35</v>
      </c>
      <c r="G289" s="664" t="s">
        <v>137</v>
      </c>
      <c r="H289" s="664" t="s">
        <v>35</v>
      </c>
      <c r="I289" s="664">
        <v>337.38</v>
      </c>
      <c r="J289" s="687">
        <v>0.2</v>
      </c>
      <c r="K289" s="664">
        <v>404.86</v>
      </c>
      <c r="L289" s="664">
        <v>1619.44</v>
      </c>
      <c r="M289" s="664"/>
      <c r="N289" s="664">
        <v>0</v>
      </c>
      <c r="O289" s="552">
        <f t="shared" si="4"/>
        <v>0</v>
      </c>
    </row>
    <row r="290" spans="1:15" x14ac:dyDescent="0.25">
      <c r="A290" s="686" t="s">
        <v>1742</v>
      </c>
      <c r="B290" s="662" t="s">
        <v>381</v>
      </c>
      <c r="C290" s="663" t="s">
        <v>40</v>
      </c>
      <c r="D290" s="688">
        <v>2</v>
      </c>
      <c r="E290" s="688"/>
      <c r="F290" s="664" t="s">
        <v>35</v>
      </c>
      <c r="G290" s="664" t="s">
        <v>137</v>
      </c>
      <c r="H290" s="664" t="s">
        <v>35</v>
      </c>
      <c r="I290" s="664">
        <v>337.38</v>
      </c>
      <c r="J290" s="687">
        <v>0.2</v>
      </c>
      <c r="K290" s="664">
        <v>404.86</v>
      </c>
      <c r="L290" s="664">
        <v>809.72</v>
      </c>
      <c r="M290" s="664"/>
      <c r="N290" s="664">
        <v>0</v>
      </c>
      <c r="O290" s="552">
        <f t="shared" si="4"/>
        <v>0</v>
      </c>
    </row>
    <row r="291" spans="1:15" x14ac:dyDescent="0.25">
      <c r="A291" s="686" t="s">
        <v>1767</v>
      </c>
      <c r="B291" s="662" t="s">
        <v>381</v>
      </c>
      <c r="C291" s="663" t="s">
        <v>40</v>
      </c>
      <c r="D291" s="688">
        <v>4</v>
      </c>
      <c r="E291" s="688"/>
      <c r="F291" s="664" t="s">
        <v>35</v>
      </c>
      <c r="G291" s="664" t="s">
        <v>137</v>
      </c>
      <c r="H291" s="664" t="s">
        <v>35</v>
      </c>
      <c r="I291" s="664">
        <v>337.38</v>
      </c>
      <c r="J291" s="687">
        <v>0.2</v>
      </c>
      <c r="K291" s="664">
        <v>404.86</v>
      </c>
      <c r="L291" s="664">
        <v>1619.44</v>
      </c>
      <c r="M291" s="664"/>
      <c r="N291" s="664">
        <v>0</v>
      </c>
      <c r="O291" s="552">
        <f t="shared" si="4"/>
        <v>0</v>
      </c>
    </row>
    <row r="292" spans="1:15" x14ac:dyDescent="0.25">
      <c r="A292" s="686" t="s">
        <v>1792</v>
      </c>
      <c r="B292" s="662" t="s">
        <v>381</v>
      </c>
      <c r="C292" s="663" t="s">
        <v>40</v>
      </c>
      <c r="D292" s="688">
        <v>5</v>
      </c>
      <c r="E292" s="688"/>
      <c r="F292" s="664" t="s">
        <v>35</v>
      </c>
      <c r="G292" s="664" t="s">
        <v>137</v>
      </c>
      <c r="H292" s="664" t="s">
        <v>35</v>
      </c>
      <c r="I292" s="664">
        <v>337.38</v>
      </c>
      <c r="J292" s="687">
        <v>0.2</v>
      </c>
      <c r="K292" s="664">
        <v>404.86</v>
      </c>
      <c r="L292" s="664">
        <v>2024.3</v>
      </c>
      <c r="M292" s="664"/>
      <c r="N292" s="664">
        <v>0</v>
      </c>
      <c r="O292" s="552">
        <f t="shared" si="4"/>
        <v>0</v>
      </c>
    </row>
    <row r="293" spans="1:15" x14ac:dyDescent="0.25">
      <c r="A293" s="674" t="s">
        <v>1687</v>
      </c>
      <c r="B293" s="565" t="s">
        <v>385</v>
      </c>
      <c r="C293" s="555" t="s">
        <v>57</v>
      </c>
      <c r="D293" s="568">
        <v>200</v>
      </c>
      <c r="E293" s="564">
        <v>200</v>
      </c>
      <c r="F293" s="556" t="s">
        <v>35</v>
      </c>
      <c r="G293" s="556" t="s">
        <v>137</v>
      </c>
      <c r="H293" s="556" t="s">
        <v>35</v>
      </c>
      <c r="I293" s="556">
        <v>4.42</v>
      </c>
      <c r="J293" s="569">
        <v>0.2</v>
      </c>
      <c r="K293" s="556">
        <v>5.31</v>
      </c>
      <c r="L293" s="556">
        <v>1062</v>
      </c>
      <c r="M293" s="556">
        <v>1062</v>
      </c>
      <c r="N293" s="556">
        <v>1062</v>
      </c>
      <c r="O293" s="552">
        <f t="shared" si="4"/>
        <v>0</v>
      </c>
    </row>
    <row r="294" spans="1:15" x14ac:dyDescent="0.25">
      <c r="A294" s="686" t="s">
        <v>1716</v>
      </c>
      <c r="B294" s="662" t="s">
        <v>384</v>
      </c>
      <c r="C294" s="663" t="s">
        <v>57</v>
      </c>
      <c r="D294" s="688">
        <v>200</v>
      </c>
      <c r="E294" s="664">
        <v>900</v>
      </c>
      <c r="F294" s="664" t="s">
        <v>35</v>
      </c>
      <c r="G294" s="664" t="s">
        <v>137</v>
      </c>
      <c r="H294" s="664" t="s">
        <v>35</v>
      </c>
      <c r="I294" s="664">
        <v>3.8299999999999996</v>
      </c>
      <c r="J294" s="687">
        <v>0.2</v>
      </c>
      <c r="K294" s="664">
        <v>4.5999999999999996</v>
      </c>
      <c r="L294" s="664">
        <v>920</v>
      </c>
      <c r="M294" s="664">
        <v>4140</v>
      </c>
      <c r="N294" s="664">
        <v>4140</v>
      </c>
      <c r="O294" s="552">
        <f t="shared" si="4"/>
        <v>0</v>
      </c>
    </row>
    <row r="295" spans="1:15" x14ac:dyDescent="0.25">
      <c r="A295" s="686" t="s">
        <v>1744</v>
      </c>
      <c r="B295" s="662" t="s">
        <v>384</v>
      </c>
      <c r="C295" s="663" t="s">
        <v>57</v>
      </c>
      <c r="D295" s="688">
        <v>250</v>
      </c>
      <c r="E295" s="688"/>
      <c r="F295" s="664" t="s">
        <v>35</v>
      </c>
      <c r="G295" s="664" t="s">
        <v>137</v>
      </c>
      <c r="H295" s="664" t="s">
        <v>35</v>
      </c>
      <c r="I295" s="664">
        <v>3.8299999999999996</v>
      </c>
      <c r="J295" s="687">
        <v>0.2</v>
      </c>
      <c r="K295" s="664">
        <v>4.5999999999999996</v>
      </c>
      <c r="L295" s="664">
        <v>1150</v>
      </c>
      <c r="M295" s="664"/>
      <c r="N295" s="664">
        <v>0</v>
      </c>
      <c r="O295" s="552">
        <f t="shared" si="4"/>
        <v>0</v>
      </c>
    </row>
    <row r="296" spans="1:15" x14ac:dyDescent="0.25">
      <c r="A296" s="686" t="s">
        <v>1769</v>
      </c>
      <c r="B296" s="662" t="s">
        <v>384</v>
      </c>
      <c r="C296" s="663" t="s">
        <v>57</v>
      </c>
      <c r="D296" s="688">
        <v>200</v>
      </c>
      <c r="E296" s="688"/>
      <c r="F296" s="664" t="s">
        <v>35</v>
      </c>
      <c r="G296" s="664" t="s">
        <v>137</v>
      </c>
      <c r="H296" s="664" t="s">
        <v>35</v>
      </c>
      <c r="I296" s="664">
        <v>3.8299999999999996</v>
      </c>
      <c r="J296" s="687">
        <v>0.2</v>
      </c>
      <c r="K296" s="664">
        <v>4.5999999999999996</v>
      </c>
      <c r="L296" s="664">
        <v>920</v>
      </c>
      <c r="M296" s="664"/>
      <c r="N296" s="664">
        <v>0</v>
      </c>
      <c r="O296" s="552">
        <f t="shared" si="4"/>
        <v>0</v>
      </c>
    </row>
    <row r="297" spans="1:15" x14ac:dyDescent="0.25">
      <c r="A297" s="686" t="s">
        <v>1794</v>
      </c>
      <c r="B297" s="662" t="s">
        <v>384</v>
      </c>
      <c r="C297" s="663" t="s">
        <v>57</v>
      </c>
      <c r="D297" s="688">
        <v>250</v>
      </c>
      <c r="E297" s="688"/>
      <c r="F297" s="664" t="s">
        <v>35</v>
      </c>
      <c r="G297" s="664" t="s">
        <v>137</v>
      </c>
      <c r="H297" s="664" t="s">
        <v>35</v>
      </c>
      <c r="I297" s="664">
        <v>3.8299999999999996</v>
      </c>
      <c r="J297" s="687">
        <v>0.2</v>
      </c>
      <c r="K297" s="664">
        <v>4.5999999999999996</v>
      </c>
      <c r="L297" s="664">
        <v>1150</v>
      </c>
      <c r="M297" s="664"/>
      <c r="N297" s="664">
        <v>0</v>
      </c>
      <c r="O297" s="552">
        <f t="shared" si="4"/>
        <v>0</v>
      </c>
    </row>
    <row r="298" spans="1:15" x14ac:dyDescent="0.25">
      <c r="A298" s="682" t="s">
        <v>1660</v>
      </c>
      <c r="B298" s="660" t="s">
        <v>383</v>
      </c>
      <c r="C298" s="661" t="s">
        <v>40</v>
      </c>
      <c r="D298" s="683">
        <v>2</v>
      </c>
      <c r="E298" s="659">
        <v>3</v>
      </c>
      <c r="F298" s="659" t="s">
        <v>35</v>
      </c>
      <c r="G298" s="659" t="s">
        <v>137</v>
      </c>
      <c r="H298" s="659" t="s">
        <v>35</v>
      </c>
      <c r="I298" s="659">
        <v>397.84999999999997</v>
      </c>
      <c r="J298" s="681">
        <v>0.2</v>
      </c>
      <c r="K298" s="659">
        <v>477.42</v>
      </c>
      <c r="L298" s="659">
        <v>954.84</v>
      </c>
      <c r="M298" s="659">
        <v>1432.26</v>
      </c>
      <c r="N298" s="659">
        <v>1432.26</v>
      </c>
      <c r="O298" s="552">
        <f t="shared" si="4"/>
        <v>0</v>
      </c>
    </row>
    <row r="299" spans="1:15" x14ac:dyDescent="0.25">
      <c r="A299" s="682" t="s">
        <v>1715</v>
      </c>
      <c r="B299" s="660" t="s">
        <v>383</v>
      </c>
      <c r="C299" s="661" t="s">
        <v>40</v>
      </c>
      <c r="D299" s="683">
        <v>1</v>
      </c>
      <c r="E299" s="683"/>
      <c r="F299" s="659" t="s">
        <v>35</v>
      </c>
      <c r="G299" s="659" t="s">
        <v>137</v>
      </c>
      <c r="H299" s="659" t="s">
        <v>35</v>
      </c>
      <c r="I299" s="659">
        <v>397.84999999999997</v>
      </c>
      <c r="J299" s="681">
        <v>0.2</v>
      </c>
      <c r="K299" s="659">
        <v>477.42</v>
      </c>
      <c r="L299" s="659">
        <v>477.42</v>
      </c>
      <c r="M299" s="659"/>
      <c r="N299" s="659">
        <v>0</v>
      </c>
      <c r="O299" s="552">
        <f t="shared" si="4"/>
        <v>0</v>
      </c>
    </row>
    <row r="300" spans="1:15" x14ac:dyDescent="0.25">
      <c r="A300" s="686" t="s">
        <v>1659</v>
      </c>
      <c r="B300" s="662" t="s">
        <v>382</v>
      </c>
      <c r="C300" s="663" t="s">
        <v>40</v>
      </c>
      <c r="D300" s="688">
        <v>3</v>
      </c>
      <c r="E300" s="664">
        <v>22</v>
      </c>
      <c r="F300" s="664" t="s">
        <v>35</v>
      </c>
      <c r="G300" s="664" t="s">
        <v>137</v>
      </c>
      <c r="H300" s="664" t="s">
        <v>35</v>
      </c>
      <c r="I300" s="664">
        <v>489.68</v>
      </c>
      <c r="J300" s="687">
        <v>0.2</v>
      </c>
      <c r="K300" s="664">
        <v>587.62</v>
      </c>
      <c r="L300" s="664">
        <v>1762.86</v>
      </c>
      <c r="M300" s="664">
        <v>12927.64</v>
      </c>
      <c r="N300" s="664">
        <v>12927.64</v>
      </c>
      <c r="O300" s="552">
        <f t="shared" si="4"/>
        <v>0</v>
      </c>
    </row>
    <row r="301" spans="1:15" x14ac:dyDescent="0.25">
      <c r="A301" s="686" t="s">
        <v>1686</v>
      </c>
      <c r="B301" s="662" t="s">
        <v>382</v>
      </c>
      <c r="C301" s="663" t="s">
        <v>40</v>
      </c>
      <c r="D301" s="688">
        <v>4</v>
      </c>
      <c r="E301" s="688"/>
      <c r="F301" s="664" t="s">
        <v>35</v>
      </c>
      <c r="G301" s="664" t="s">
        <v>137</v>
      </c>
      <c r="H301" s="664" t="s">
        <v>35</v>
      </c>
      <c r="I301" s="664">
        <v>489.68</v>
      </c>
      <c r="J301" s="687">
        <v>0.2</v>
      </c>
      <c r="K301" s="664">
        <v>587.62</v>
      </c>
      <c r="L301" s="664">
        <v>2350.48</v>
      </c>
      <c r="M301" s="664"/>
      <c r="N301" s="664">
        <v>0</v>
      </c>
      <c r="O301" s="552">
        <f t="shared" si="4"/>
        <v>0</v>
      </c>
    </row>
    <row r="302" spans="1:15" x14ac:dyDescent="0.25">
      <c r="A302" s="686" t="s">
        <v>1714</v>
      </c>
      <c r="B302" s="662" t="s">
        <v>382</v>
      </c>
      <c r="C302" s="663" t="s">
        <v>40</v>
      </c>
      <c r="D302" s="688">
        <v>4</v>
      </c>
      <c r="E302" s="688"/>
      <c r="F302" s="664" t="s">
        <v>35</v>
      </c>
      <c r="G302" s="664" t="s">
        <v>137</v>
      </c>
      <c r="H302" s="664" t="s">
        <v>35</v>
      </c>
      <c r="I302" s="664">
        <v>489.68</v>
      </c>
      <c r="J302" s="687">
        <v>0.2</v>
      </c>
      <c r="K302" s="664">
        <v>587.62</v>
      </c>
      <c r="L302" s="664">
        <v>2350.48</v>
      </c>
      <c r="M302" s="664"/>
      <c r="N302" s="664">
        <v>0</v>
      </c>
      <c r="O302" s="552">
        <f t="shared" si="4"/>
        <v>0</v>
      </c>
    </row>
    <row r="303" spans="1:15" x14ac:dyDescent="0.25">
      <c r="A303" s="686" t="s">
        <v>1743</v>
      </c>
      <c r="B303" s="662" t="s">
        <v>382</v>
      </c>
      <c r="C303" s="663" t="s">
        <v>40</v>
      </c>
      <c r="D303" s="688">
        <v>2</v>
      </c>
      <c r="E303" s="688"/>
      <c r="F303" s="664" t="s">
        <v>35</v>
      </c>
      <c r="G303" s="664" t="s">
        <v>137</v>
      </c>
      <c r="H303" s="664" t="s">
        <v>35</v>
      </c>
      <c r="I303" s="664">
        <v>489.68</v>
      </c>
      <c r="J303" s="687">
        <v>0.2</v>
      </c>
      <c r="K303" s="664">
        <v>587.62</v>
      </c>
      <c r="L303" s="664">
        <v>1175.24</v>
      </c>
      <c r="M303" s="664"/>
      <c r="N303" s="664">
        <v>0</v>
      </c>
      <c r="O303" s="552">
        <f t="shared" si="4"/>
        <v>0</v>
      </c>
    </row>
    <row r="304" spans="1:15" x14ac:dyDescent="0.25">
      <c r="A304" s="686" t="s">
        <v>1768</v>
      </c>
      <c r="B304" s="662" t="s">
        <v>382</v>
      </c>
      <c r="C304" s="663" t="s">
        <v>40</v>
      </c>
      <c r="D304" s="688">
        <v>4</v>
      </c>
      <c r="E304" s="688"/>
      <c r="F304" s="664" t="s">
        <v>35</v>
      </c>
      <c r="G304" s="664" t="s">
        <v>137</v>
      </c>
      <c r="H304" s="664" t="s">
        <v>35</v>
      </c>
      <c r="I304" s="664">
        <v>489.68</v>
      </c>
      <c r="J304" s="687">
        <v>0.2</v>
      </c>
      <c r="K304" s="664">
        <v>587.62</v>
      </c>
      <c r="L304" s="664">
        <v>2350.48</v>
      </c>
      <c r="M304" s="664"/>
      <c r="N304" s="664">
        <v>0</v>
      </c>
      <c r="O304" s="552">
        <f t="shared" si="4"/>
        <v>0</v>
      </c>
    </row>
    <row r="305" spans="1:15" x14ac:dyDescent="0.25">
      <c r="A305" s="686" t="s">
        <v>1793</v>
      </c>
      <c r="B305" s="662" t="s">
        <v>382</v>
      </c>
      <c r="C305" s="663" t="s">
        <v>40</v>
      </c>
      <c r="D305" s="688">
        <v>5</v>
      </c>
      <c r="E305" s="688"/>
      <c r="F305" s="664" t="s">
        <v>35</v>
      </c>
      <c r="G305" s="664" t="s">
        <v>137</v>
      </c>
      <c r="H305" s="664" t="s">
        <v>35</v>
      </c>
      <c r="I305" s="664">
        <v>489.68</v>
      </c>
      <c r="J305" s="687">
        <v>0.2</v>
      </c>
      <c r="K305" s="664">
        <v>587.62</v>
      </c>
      <c r="L305" s="664">
        <v>2938.1</v>
      </c>
      <c r="M305" s="664"/>
      <c r="N305" s="664">
        <v>0</v>
      </c>
      <c r="O305" s="552">
        <f t="shared" si="4"/>
        <v>0</v>
      </c>
    </row>
    <row r="306" spans="1:15" x14ac:dyDescent="0.25">
      <c r="A306" s="682" t="s">
        <v>1654</v>
      </c>
      <c r="B306" s="660" t="s">
        <v>377</v>
      </c>
      <c r="C306" s="661" t="s">
        <v>40</v>
      </c>
      <c r="D306" s="683">
        <v>1</v>
      </c>
      <c r="E306" s="659">
        <v>6</v>
      </c>
      <c r="F306" s="659" t="s">
        <v>35</v>
      </c>
      <c r="G306" s="659" t="s">
        <v>137</v>
      </c>
      <c r="H306" s="659" t="s">
        <v>35</v>
      </c>
      <c r="I306" s="659">
        <v>511.7</v>
      </c>
      <c r="J306" s="681">
        <v>0.2</v>
      </c>
      <c r="K306" s="659">
        <v>614.04</v>
      </c>
      <c r="L306" s="659">
        <v>614.04</v>
      </c>
      <c r="M306" s="659">
        <v>3684.24</v>
      </c>
      <c r="N306" s="659">
        <v>3684.24</v>
      </c>
      <c r="O306" s="552">
        <f t="shared" si="4"/>
        <v>0</v>
      </c>
    </row>
    <row r="307" spans="1:15" x14ac:dyDescent="0.25">
      <c r="A307" s="682" t="s">
        <v>1682</v>
      </c>
      <c r="B307" s="660" t="s">
        <v>377</v>
      </c>
      <c r="C307" s="661" t="s">
        <v>40</v>
      </c>
      <c r="D307" s="683">
        <v>1</v>
      </c>
      <c r="E307" s="683"/>
      <c r="F307" s="659" t="s">
        <v>35</v>
      </c>
      <c r="G307" s="659" t="s">
        <v>137</v>
      </c>
      <c r="H307" s="659" t="s">
        <v>35</v>
      </c>
      <c r="I307" s="659">
        <v>511.7</v>
      </c>
      <c r="J307" s="681">
        <v>0.2</v>
      </c>
      <c r="K307" s="659">
        <v>614.04</v>
      </c>
      <c r="L307" s="659">
        <v>614.04</v>
      </c>
      <c r="M307" s="659"/>
      <c r="N307" s="659">
        <v>0</v>
      </c>
      <c r="O307" s="552">
        <f t="shared" si="4"/>
        <v>0</v>
      </c>
    </row>
    <row r="308" spans="1:15" x14ac:dyDescent="0.25">
      <c r="A308" s="682" t="s">
        <v>1708</v>
      </c>
      <c r="B308" s="660" t="s">
        <v>377</v>
      </c>
      <c r="C308" s="661" t="s">
        <v>40</v>
      </c>
      <c r="D308" s="683">
        <v>1</v>
      </c>
      <c r="E308" s="683"/>
      <c r="F308" s="659" t="s">
        <v>35</v>
      </c>
      <c r="G308" s="659" t="s">
        <v>137</v>
      </c>
      <c r="H308" s="659" t="s">
        <v>35</v>
      </c>
      <c r="I308" s="659">
        <v>511.7</v>
      </c>
      <c r="J308" s="681">
        <v>0.2</v>
      </c>
      <c r="K308" s="659">
        <v>614.04</v>
      </c>
      <c r="L308" s="659">
        <v>614.04</v>
      </c>
      <c r="M308" s="659"/>
      <c r="N308" s="659">
        <v>0</v>
      </c>
      <c r="O308" s="552">
        <f t="shared" si="4"/>
        <v>0</v>
      </c>
    </row>
    <row r="309" spans="1:15" x14ac:dyDescent="0.25">
      <c r="A309" s="682" t="s">
        <v>1737</v>
      </c>
      <c r="B309" s="660" t="s">
        <v>377</v>
      </c>
      <c r="C309" s="661" t="s">
        <v>40</v>
      </c>
      <c r="D309" s="683">
        <v>1</v>
      </c>
      <c r="E309" s="683"/>
      <c r="F309" s="659" t="s">
        <v>35</v>
      </c>
      <c r="G309" s="659" t="s">
        <v>137</v>
      </c>
      <c r="H309" s="659" t="s">
        <v>35</v>
      </c>
      <c r="I309" s="659">
        <v>511.7</v>
      </c>
      <c r="J309" s="681">
        <v>0.2</v>
      </c>
      <c r="K309" s="659">
        <v>614.04</v>
      </c>
      <c r="L309" s="659">
        <v>614.04</v>
      </c>
      <c r="M309" s="659"/>
      <c r="N309" s="659">
        <v>0</v>
      </c>
      <c r="O309" s="552">
        <f t="shared" si="4"/>
        <v>0</v>
      </c>
    </row>
    <row r="310" spans="1:15" x14ac:dyDescent="0.25">
      <c r="A310" s="682" t="s">
        <v>1763</v>
      </c>
      <c r="B310" s="660" t="s">
        <v>377</v>
      </c>
      <c r="C310" s="661" t="s">
        <v>40</v>
      </c>
      <c r="D310" s="683">
        <v>1</v>
      </c>
      <c r="E310" s="683"/>
      <c r="F310" s="659" t="s">
        <v>35</v>
      </c>
      <c r="G310" s="659" t="s">
        <v>137</v>
      </c>
      <c r="H310" s="659" t="s">
        <v>35</v>
      </c>
      <c r="I310" s="659">
        <v>511.7</v>
      </c>
      <c r="J310" s="681">
        <v>0.2</v>
      </c>
      <c r="K310" s="659">
        <v>614.04</v>
      </c>
      <c r="L310" s="659">
        <v>614.04</v>
      </c>
      <c r="M310" s="659"/>
      <c r="N310" s="659">
        <v>0</v>
      </c>
      <c r="O310" s="552">
        <f t="shared" si="4"/>
        <v>0</v>
      </c>
    </row>
    <row r="311" spans="1:15" x14ac:dyDescent="0.25">
      <c r="A311" s="682" t="s">
        <v>1788</v>
      </c>
      <c r="B311" s="660" t="s">
        <v>377</v>
      </c>
      <c r="C311" s="661" t="s">
        <v>40</v>
      </c>
      <c r="D311" s="683">
        <v>1</v>
      </c>
      <c r="E311" s="683"/>
      <c r="F311" s="659" t="s">
        <v>35</v>
      </c>
      <c r="G311" s="659" t="s">
        <v>137</v>
      </c>
      <c r="H311" s="659" t="s">
        <v>35</v>
      </c>
      <c r="I311" s="659">
        <v>511.7</v>
      </c>
      <c r="J311" s="681">
        <v>0.2</v>
      </c>
      <c r="K311" s="659">
        <v>614.04</v>
      </c>
      <c r="L311" s="659">
        <v>614.04</v>
      </c>
      <c r="M311" s="659"/>
      <c r="N311" s="659">
        <v>0</v>
      </c>
      <c r="O311" s="552">
        <f t="shared" si="4"/>
        <v>0</v>
      </c>
    </row>
    <row r="312" spans="1:15" x14ac:dyDescent="0.25">
      <c r="A312" s="689" t="s">
        <v>1818</v>
      </c>
      <c r="B312" s="662" t="s">
        <v>191</v>
      </c>
      <c r="C312" s="663" t="s">
        <v>55</v>
      </c>
      <c r="D312" s="688">
        <v>112.33</v>
      </c>
      <c r="E312" s="664">
        <v>352.34</v>
      </c>
      <c r="F312" s="664" t="s">
        <v>95</v>
      </c>
      <c r="G312" s="664" t="s">
        <v>116</v>
      </c>
      <c r="H312" s="664" t="s">
        <v>35</v>
      </c>
      <c r="I312" s="664">
        <v>14.62</v>
      </c>
      <c r="J312" s="687">
        <v>0.3</v>
      </c>
      <c r="K312" s="664">
        <v>19.010000000000002</v>
      </c>
      <c r="L312" s="664">
        <v>2135.39</v>
      </c>
      <c r="M312" s="664">
        <v>6697.98</v>
      </c>
      <c r="N312" s="664">
        <v>6697.99</v>
      </c>
      <c r="O312" s="552">
        <f t="shared" si="4"/>
        <v>1.0000000000218279E-2</v>
      </c>
    </row>
    <row r="313" spans="1:15" x14ac:dyDescent="0.25">
      <c r="A313" s="689" t="s">
        <v>1827</v>
      </c>
      <c r="B313" s="662" t="s">
        <v>191</v>
      </c>
      <c r="C313" s="663" t="s">
        <v>55</v>
      </c>
      <c r="D313" s="688">
        <v>240.01</v>
      </c>
      <c r="E313" s="688"/>
      <c r="F313" s="664" t="s">
        <v>95</v>
      </c>
      <c r="G313" s="664" t="s">
        <v>116</v>
      </c>
      <c r="H313" s="664" t="s">
        <v>35</v>
      </c>
      <c r="I313" s="664">
        <v>14.62</v>
      </c>
      <c r="J313" s="687">
        <v>0.3</v>
      </c>
      <c r="K313" s="664">
        <v>19.010000000000002</v>
      </c>
      <c r="L313" s="664">
        <v>4562.59</v>
      </c>
      <c r="M313" s="664"/>
      <c r="N313" s="664">
        <v>0</v>
      </c>
      <c r="O313" s="552">
        <f t="shared" si="4"/>
        <v>0</v>
      </c>
    </row>
    <row r="314" spans="1:15" x14ac:dyDescent="0.25">
      <c r="A314" s="682" t="s">
        <v>1709</v>
      </c>
      <c r="B314" s="660" t="s">
        <v>386</v>
      </c>
      <c r="C314" s="661" t="s">
        <v>40</v>
      </c>
      <c r="D314" s="683">
        <v>1</v>
      </c>
      <c r="E314" s="659">
        <v>4</v>
      </c>
      <c r="F314" s="659" t="s">
        <v>35</v>
      </c>
      <c r="G314" s="659" t="s">
        <v>137</v>
      </c>
      <c r="H314" s="659" t="s">
        <v>35</v>
      </c>
      <c r="I314" s="659">
        <v>385.63</v>
      </c>
      <c r="J314" s="681">
        <v>0.2</v>
      </c>
      <c r="K314" s="659">
        <v>462.76</v>
      </c>
      <c r="L314" s="659">
        <v>462.76</v>
      </c>
      <c r="M314" s="659">
        <v>1851.04</v>
      </c>
      <c r="N314" s="659">
        <v>1851.04</v>
      </c>
      <c r="O314" s="552">
        <f t="shared" si="4"/>
        <v>0</v>
      </c>
    </row>
    <row r="315" spans="1:15" x14ac:dyDescent="0.25">
      <c r="A315" s="682" t="s">
        <v>1738</v>
      </c>
      <c r="B315" s="660" t="s">
        <v>386</v>
      </c>
      <c r="C315" s="661" t="s">
        <v>40</v>
      </c>
      <c r="D315" s="683">
        <v>1</v>
      </c>
      <c r="E315" s="683"/>
      <c r="F315" s="659" t="s">
        <v>35</v>
      </c>
      <c r="G315" s="659" t="s">
        <v>137</v>
      </c>
      <c r="H315" s="659" t="s">
        <v>35</v>
      </c>
      <c r="I315" s="659">
        <v>385.63</v>
      </c>
      <c r="J315" s="681">
        <v>0.2</v>
      </c>
      <c r="K315" s="659">
        <v>462.76</v>
      </c>
      <c r="L315" s="659">
        <v>462.76</v>
      </c>
      <c r="M315" s="659"/>
      <c r="N315" s="659">
        <v>0</v>
      </c>
      <c r="O315" s="552">
        <f t="shared" si="4"/>
        <v>0</v>
      </c>
    </row>
    <row r="316" spans="1:15" x14ac:dyDescent="0.25">
      <c r="A316" s="682" t="s">
        <v>1764</v>
      </c>
      <c r="B316" s="660" t="s">
        <v>386</v>
      </c>
      <c r="C316" s="661" t="s">
        <v>40</v>
      </c>
      <c r="D316" s="683">
        <v>1</v>
      </c>
      <c r="E316" s="683"/>
      <c r="F316" s="659" t="s">
        <v>35</v>
      </c>
      <c r="G316" s="659" t="s">
        <v>137</v>
      </c>
      <c r="H316" s="659" t="s">
        <v>35</v>
      </c>
      <c r="I316" s="659">
        <v>385.63</v>
      </c>
      <c r="J316" s="681">
        <v>0.2</v>
      </c>
      <c r="K316" s="659">
        <v>462.76</v>
      </c>
      <c r="L316" s="659">
        <v>462.76</v>
      </c>
      <c r="M316" s="659"/>
      <c r="N316" s="659">
        <v>0</v>
      </c>
      <c r="O316" s="552">
        <f t="shared" si="4"/>
        <v>0</v>
      </c>
    </row>
    <row r="317" spans="1:15" x14ac:dyDescent="0.25">
      <c r="A317" s="682" t="s">
        <v>1789</v>
      </c>
      <c r="B317" s="660" t="s">
        <v>386</v>
      </c>
      <c r="C317" s="661" t="s">
        <v>40</v>
      </c>
      <c r="D317" s="683">
        <v>1</v>
      </c>
      <c r="E317" s="683"/>
      <c r="F317" s="659" t="s">
        <v>35</v>
      </c>
      <c r="G317" s="659" t="s">
        <v>137</v>
      </c>
      <c r="H317" s="659" t="s">
        <v>35</v>
      </c>
      <c r="I317" s="659">
        <v>385.63</v>
      </c>
      <c r="J317" s="681">
        <v>0.2</v>
      </c>
      <c r="K317" s="659">
        <v>462.76</v>
      </c>
      <c r="L317" s="659">
        <v>462.76</v>
      </c>
      <c r="M317" s="659"/>
      <c r="N317" s="659">
        <v>0</v>
      </c>
      <c r="O317" s="552">
        <f t="shared" si="4"/>
        <v>0</v>
      </c>
    </row>
    <row r="318" spans="1:15" x14ac:dyDescent="0.25">
      <c r="A318" s="674" t="s">
        <v>158</v>
      </c>
      <c r="B318" s="565" t="s">
        <v>106</v>
      </c>
      <c r="C318" s="555" t="s">
        <v>55</v>
      </c>
      <c r="D318" s="570">
        <v>21.93</v>
      </c>
      <c r="E318" s="570">
        <v>21.93</v>
      </c>
      <c r="F318" s="556" t="s">
        <v>136</v>
      </c>
      <c r="G318" s="556" t="s">
        <v>116</v>
      </c>
      <c r="H318" s="556" t="s">
        <v>35</v>
      </c>
      <c r="I318" s="556">
        <v>56.02</v>
      </c>
      <c r="J318" s="569">
        <v>0.3</v>
      </c>
      <c r="K318" s="556">
        <v>72.83</v>
      </c>
      <c r="L318" s="556">
        <v>1597.17</v>
      </c>
      <c r="M318" s="556">
        <v>1597.17</v>
      </c>
      <c r="N318" s="556">
        <v>1597.17</v>
      </c>
      <c r="O318" s="552">
        <f t="shared" si="4"/>
        <v>0</v>
      </c>
    </row>
    <row r="319" spans="1:15" x14ac:dyDescent="0.25">
      <c r="A319" s="686" t="s">
        <v>1657</v>
      </c>
      <c r="B319" s="662" t="s">
        <v>380</v>
      </c>
      <c r="C319" s="663" t="s">
        <v>40</v>
      </c>
      <c r="D319" s="688">
        <v>2</v>
      </c>
      <c r="E319" s="664">
        <v>7</v>
      </c>
      <c r="F319" s="664" t="s">
        <v>35</v>
      </c>
      <c r="G319" s="664" t="s">
        <v>137</v>
      </c>
      <c r="H319" s="664" t="s">
        <v>35</v>
      </c>
      <c r="I319" s="664">
        <v>314.84999999999997</v>
      </c>
      <c r="J319" s="687">
        <v>0.2</v>
      </c>
      <c r="K319" s="664">
        <v>377.82</v>
      </c>
      <c r="L319" s="664">
        <v>755.64</v>
      </c>
      <c r="M319" s="664">
        <v>2644.74</v>
      </c>
      <c r="N319" s="664">
        <v>2644.74</v>
      </c>
      <c r="O319" s="552">
        <f t="shared" si="4"/>
        <v>0</v>
      </c>
    </row>
    <row r="320" spans="1:15" x14ac:dyDescent="0.25">
      <c r="A320" s="686" t="s">
        <v>1712</v>
      </c>
      <c r="B320" s="662" t="s">
        <v>380</v>
      </c>
      <c r="C320" s="663" t="s">
        <v>40</v>
      </c>
      <c r="D320" s="688">
        <v>3</v>
      </c>
      <c r="E320" s="688"/>
      <c r="F320" s="664" t="s">
        <v>35</v>
      </c>
      <c r="G320" s="664" t="s">
        <v>137</v>
      </c>
      <c r="H320" s="664" t="s">
        <v>35</v>
      </c>
      <c r="I320" s="664">
        <v>314.84999999999997</v>
      </c>
      <c r="J320" s="687">
        <v>0.2</v>
      </c>
      <c r="K320" s="664">
        <v>377.82</v>
      </c>
      <c r="L320" s="664">
        <v>1133.46</v>
      </c>
      <c r="M320" s="664"/>
      <c r="N320" s="664">
        <v>0</v>
      </c>
      <c r="O320" s="552">
        <f t="shared" si="4"/>
        <v>0</v>
      </c>
    </row>
    <row r="321" spans="1:15" x14ac:dyDescent="0.25">
      <c r="A321" s="686" t="s">
        <v>1741</v>
      </c>
      <c r="B321" s="662" t="s">
        <v>380</v>
      </c>
      <c r="C321" s="663" t="s">
        <v>40</v>
      </c>
      <c r="D321" s="688">
        <v>2</v>
      </c>
      <c r="E321" s="688"/>
      <c r="F321" s="664" t="s">
        <v>35</v>
      </c>
      <c r="G321" s="664" t="s">
        <v>137</v>
      </c>
      <c r="H321" s="664" t="s">
        <v>35</v>
      </c>
      <c r="I321" s="664">
        <v>314.84999999999997</v>
      </c>
      <c r="J321" s="687">
        <v>0.2</v>
      </c>
      <c r="K321" s="664">
        <v>377.82</v>
      </c>
      <c r="L321" s="664">
        <v>755.64</v>
      </c>
      <c r="M321" s="664"/>
      <c r="N321" s="664">
        <v>0</v>
      </c>
      <c r="O321" s="552">
        <f t="shared" si="4"/>
        <v>0</v>
      </c>
    </row>
    <row r="322" spans="1:15" x14ac:dyDescent="0.25">
      <c r="A322" s="682" t="s">
        <v>1655</v>
      </c>
      <c r="B322" s="660" t="s">
        <v>378</v>
      </c>
      <c r="C322" s="661" t="s">
        <v>40</v>
      </c>
      <c r="D322" s="683">
        <v>3</v>
      </c>
      <c r="E322" s="659">
        <v>23</v>
      </c>
      <c r="F322" s="659" t="s">
        <v>35</v>
      </c>
      <c r="G322" s="659" t="s">
        <v>137</v>
      </c>
      <c r="H322" s="659" t="s">
        <v>35</v>
      </c>
      <c r="I322" s="659">
        <v>415.2</v>
      </c>
      <c r="J322" s="681">
        <v>0.2</v>
      </c>
      <c r="K322" s="659">
        <v>498.24</v>
      </c>
      <c r="L322" s="659">
        <v>1494.72</v>
      </c>
      <c r="M322" s="659">
        <v>11459.52</v>
      </c>
      <c r="N322" s="659">
        <v>11459.52</v>
      </c>
      <c r="O322" s="552">
        <f t="shared" si="4"/>
        <v>0</v>
      </c>
    </row>
    <row r="323" spans="1:15" x14ac:dyDescent="0.25">
      <c r="A323" s="682" t="s">
        <v>1683</v>
      </c>
      <c r="B323" s="660" t="s">
        <v>378</v>
      </c>
      <c r="C323" s="661" t="s">
        <v>40</v>
      </c>
      <c r="D323" s="683">
        <v>5</v>
      </c>
      <c r="E323" s="683"/>
      <c r="F323" s="659" t="s">
        <v>35</v>
      </c>
      <c r="G323" s="659" t="s">
        <v>137</v>
      </c>
      <c r="H323" s="659" t="s">
        <v>35</v>
      </c>
      <c r="I323" s="659">
        <v>415.2</v>
      </c>
      <c r="J323" s="681">
        <v>0.2</v>
      </c>
      <c r="K323" s="659">
        <v>498.24</v>
      </c>
      <c r="L323" s="659">
        <v>2491.1999999999998</v>
      </c>
      <c r="M323" s="659"/>
      <c r="N323" s="659">
        <v>0</v>
      </c>
      <c r="O323" s="552">
        <f t="shared" si="4"/>
        <v>0</v>
      </c>
    </row>
    <row r="324" spans="1:15" x14ac:dyDescent="0.25">
      <c r="A324" s="682" t="s">
        <v>1710</v>
      </c>
      <c r="B324" s="660" t="s">
        <v>378</v>
      </c>
      <c r="C324" s="661" t="s">
        <v>40</v>
      </c>
      <c r="D324" s="683">
        <v>4</v>
      </c>
      <c r="E324" s="683"/>
      <c r="F324" s="659" t="s">
        <v>35</v>
      </c>
      <c r="G324" s="659" t="s">
        <v>137</v>
      </c>
      <c r="H324" s="659" t="s">
        <v>35</v>
      </c>
      <c r="I324" s="659">
        <v>415.2</v>
      </c>
      <c r="J324" s="681">
        <v>0.2</v>
      </c>
      <c r="K324" s="659">
        <v>498.24</v>
      </c>
      <c r="L324" s="659">
        <v>1992.96</v>
      </c>
      <c r="M324" s="659"/>
      <c r="N324" s="659">
        <v>0</v>
      </c>
      <c r="O324" s="552">
        <f t="shared" si="4"/>
        <v>0</v>
      </c>
    </row>
    <row r="325" spans="1:15" x14ac:dyDescent="0.25">
      <c r="A325" s="682" t="s">
        <v>1739</v>
      </c>
      <c r="B325" s="660" t="s">
        <v>378</v>
      </c>
      <c r="C325" s="661" t="s">
        <v>40</v>
      </c>
      <c r="D325" s="683">
        <v>2</v>
      </c>
      <c r="E325" s="683"/>
      <c r="F325" s="659" t="s">
        <v>35</v>
      </c>
      <c r="G325" s="659" t="s">
        <v>137</v>
      </c>
      <c r="H325" s="659" t="s">
        <v>35</v>
      </c>
      <c r="I325" s="659">
        <v>415.2</v>
      </c>
      <c r="J325" s="681">
        <v>0.2</v>
      </c>
      <c r="K325" s="659">
        <v>498.24</v>
      </c>
      <c r="L325" s="659">
        <v>996.48</v>
      </c>
      <c r="M325" s="659"/>
      <c r="N325" s="659">
        <v>0</v>
      </c>
      <c r="O325" s="552">
        <f t="shared" si="4"/>
        <v>0</v>
      </c>
    </row>
    <row r="326" spans="1:15" x14ac:dyDescent="0.25">
      <c r="A326" s="682" t="s">
        <v>1765</v>
      </c>
      <c r="B326" s="660" t="s">
        <v>378</v>
      </c>
      <c r="C326" s="661" t="s">
        <v>40</v>
      </c>
      <c r="D326" s="683">
        <v>4</v>
      </c>
      <c r="E326" s="683"/>
      <c r="F326" s="659" t="s">
        <v>35</v>
      </c>
      <c r="G326" s="659" t="s">
        <v>137</v>
      </c>
      <c r="H326" s="659" t="s">
        <v>35</v>
      </c>
      <c r="I326" s="659">
        <v>415.2</v>
      </c>
      <c r="J326" s="681">
        <v>0.2</v>
      </c>
      <c r="K326" s="659">
        <v>498.24</v>
      </c>
      <c r="L326" s="659">
        <v>1992.96</v>
      </c>
      <c r="M326" s="659"/>
      <c r="N326" s="659">
        <v>0</v>
      </c>
      <c r="O326" s="552">
        <f t="shared" si="4"/>
        <v>0</v>
      </c>
    </row>
    <row r="327" spans="1:15" x14ac:dyDescent="0.25">
      <c r="A327" s="682" t="s">
        <v>1790</v>
      </c>
      <c r="B327" s="660" t="s">
        <v>378</v>
      </c>
      <c r="C327" s="661" t="s">
        <v>40</v>
      </c>
      <c r="D327" s="683">
        <v>5</v>
      </c>
      <c r="E327" s="683"/>
      <c r="F327" s="659" t="s">
        <v>35</v>
      </c>
      <c r="G327" s="659" t="s">
        <v>137</v>
      </c>
      <c r="H327" s="659" t="s">
        <v>35</v>
      </c>
      <c r="I327" s="659">
        <v>415.2</v>
      </c>
      <c r="J327" s="681">
        <v>0.2</v>
      </c>
      <c r="K327" s="659">
        <v>498.24</v>
      </c>
      <c r="L327" s="659">
        <v>2491.1999999999998</v>
      </c>
      <c r="M327" s="659"/>
      <c r="N327" s="659">
        <v>0</v>
      </c>
      <c r="O327" s="552">
        <f t="shared" si="4"/>
        <v>0</v>
      </c>
    </row>
    <row r="328" spans="1:15" x14ac:dyDescent="0.25">
      <c r="A328" s="686" t="s">
        <v>1656</v>
      </c>
      <c r="B328" s="662" t="s">
        <v>379</v>
      </c>
      <c r="C328" s="663" t="s">
        <v>40</v>
      </c>
      <c r="D328" s="688">
        <v>4</v>
      </c>
      <c r="E328" s="664">
        <v>23</v>
      </c>
      <c r="F328" s="664" t="s">
        <v>35</v>
      </c>
      <c r="G328" s="664" t="s">
        <v>137</v>
      </c>
      <c r="H328" s="664" t="s">
        <v>35</v>
      </c>
      <c r="I328" s="664">
        <v>316.02999999999997</v>
      </c>
      <c r="J328" s="687">
        <v>0.2</v>
      </c>
      <c r="K328" s="664">
        <v>379.24</v>
      </c>
      <c r="L328" s="664">
        <v>1516.96</v>
      </c>
      <c r="M328" s="664">
        <v>8722.52</v>
      </c>
      <c r="N328" s="664">
        <v>8722.52</v>
      </c>
      <c r="O328" s="552">
        <f t="shared" si="4"/>
        <v>0</v>
      </c>
    </row>
    <row r="329" spans="1:15" x14ac:dyDescent="0.25">
      <c r="A329" s="686" t="s">
        <v>1684</v>
      </c>
      <c r="B329" s="662" t="s">
        <v>379</v>
      </c>
      <c r="C329" s="663" t="s">
        <v>40</v>
      </c>
      <c r="D329" s="688">
        <v>4</v>
      </c>
      <c r="E329" s="688"/>
      <c r="F329" s="664" t="s">
        <v>35</v>
      </c>
      <c r="G329" s="664" t="s">
        <v>137</v>
      </c>
      <c r="H329" s="664" t="s">
        <v>35</v>
      </c>
      <c r="I329" s="664">
        <v>316.02999999999997</v>
      </c>
      <c r="J329" s="687">
        <v>0.2</v>
      </c>
      <c r="K329" s="664">
        <v>379.24</v>
      </c>
      <c r="L329" s="664">
        <v>1516.96</v>
      </c>
      <c r="M329" s="664"/>
      <c r="N329" s="664">
        <v>0</v>
      </c>
      <c r="O329" s="552">
        <f t="shared" si="4"/>
        <v>0</v>
      </c>
    </row>
    <row r="330" spans="1:15" x14ac:dyDescent="0.25">
      <c r="A330" s="686" t="s">
        <v>1711</v>
      </c>
      <c r="B330" s="662" t="s">
        <v>379</v>
      </c>
      <c r="C330" s="663" t="s">
        <v>40</v>
      </c>
      <c r="D330" s="688">
        <v>4</v>
      </c>
      <c r="E330" s="688"/>
      <c r="F330" s="664" t="s">
        <v>35</v>
      </c>
      <c r="G330" s="664" t="s">
        <v>137</v>
      </c>
      <c r="H330" s="664" t="s">
        <v>35</v>
      </c>
      <c r="I330" s="664">
        <v>316.02999999999997</v>
      </c>
      <c r="J330" s="687">
        <v>0.2</v>
      </c>
      <c r="K330" s="664">
        <v>379.24</v>
      </c>
      <c r="L330" s="664">
        <v>1516.96</v>
      </c>
      <c r="M330" s="664"/>
      <c r="N330" s="664">
        <v>0</v>
      </c>
      <c r="O330" s="552">
        <f t="shared" si="4"/>
        <v>0</v>
      </c>
    </row>
    <row r="331" spans="1:15" x14ac:dyDescent="0.25">
      <c r="A331" s="686" t="s">
        <v>1740</v>
      </c>
      <c r="B331" s="662" t="s">
        <v>379</v>
      </c>
      <c r="C331" s="663" t="s">
        <v>40</v>
      </c>
      <c r="D331" s="688">
        <v>2</v>
      </c>
      <c r="E331" s="688"/>
      <c r="F331" s="664" t="s">
        <v>35</v>
      </c>
      <c r="G331" s="664" t="s">
        <v>137</v>
      </c>
      <c r="H331" s="664" t="s">
        <v>35</v>
      </c>
      <c r="I331" s="664">
        <v>316.02999999999997</v>
      </c>
      <c r="J331" s="687">
        <v>0.2</v>
      </c>
      <c r="K331" s="664">
        <v>379.24</v>
      </c>
      <c r="L331" s="664">
        <v>758.48</v>
      </c>
      <c r="M331" s="664"/>
      <c r="N331" s="664">
        <v>0</v>
      </c>
      <c r="O331" s="552">
        <f t="shared" ref="O331:O366" si="5">N331-M331</f>
        <v>0</v>
      </c>
    </row>
    <row r="332" spans="1:15" x14ac:dyDescent="0.25">
      <c r="A332" s="686" t="s">
        <v>1766</v>
      </c>
      <c r="B332" s="662" t="s">
        <v>379</v>
      </c>
      <c r="C332" s="663" t="s">
        <v>40</v>
      </c>
      <c r="D332" s="688">
        <v>4</v>
      </c>
      <c r="E332" s="688"/>
      <c r="F332" s="664" t="s">
        <v>35</v>
      </c>
      <c r="G332" s="664" t="s">
        <v>137</v>
      </c>
      <c r="H332" s="664" t="s">
        <v>35</v>
      </c>
      <c r="I332" s="664">
        <v>316.02999999999997</v>
      </c>
      <c r="J332" s="687">
        <v>0.2</v>
      </c>
      <c r="K332" s="664">
        <v>379.24</v>
      </c>
      <c r="L332" s="664">
        <v>1516.96</v>
      </c>
      <c r="M332" s="664"/>
      <c r="N332" s="664">
        <v>0</v>
      </c>
      <c r="O332" s="552">
        <f t="shared" si="5"/>
        <v>0</v>
      </c>
    </row>
    <row r="333" spans="1:15" x14ac:dyDescent="0.25">
      <c r="A333" s="686" t="s">
        <v>1791</v>
      </c>
      <c r="B333" s="662" t="s">
        <v>379</v>
      </c>
      <c r="C333" s="663" t="s">
        <v>40</v>
      </c>
      <c r="D333" s="688">
        <v>5</v>
      </c>
      <c r="E333" s="688"/>
      <c r="F333" s="664" t="s">
        <v>35</v>
      </c>
      <c r="G333" s="664" t="s">
        <v>137</v>
      </c>
      <c r="H333" s="664" t="s">
        <v>35</v>
      </c>
      <c r="I333" s="664">
        <v>316.02999999999997</v>
      </c>
      <c r="J333" s="687">
        <v>0.2</v>
      </c>
      <c r="K333" s="664">
        <v>379.24</v>
      </c>
      <c r="L333" s="664">
        <v>1896.2</v>
      </c>
      <c r="M333" s="664"/>
      <c r="N333" s="664">
        <v>0</v>
      </c>
      <c r="O333" s="552">
        <f t="shared" si="5"/>
        <v>0</v>
      </c>
    </row>
    <row r="334" spans="1:15" x14ac:dyDescent="0.25">
      <c r="A334" s="674" t="s">
        <v>170</v>
      </c>
      <c r="B334" s="554" t="s">
        <v>172</v>
      </c>
      <c r="C334" s="555" t="s">
        <v>40</v>
      </c>
      <c r="D334" s="568">
        <v>19</v>
      </c>
      <c r="E334" s="568">
        <v>19</v>
      </c>
      <c r="F334" s="556" t="s">
        <v>101</v>
      </c>
      <c r="G334" s="556" t="s">
        <v>116</v>
      </c>
      <c r="H334" s="556" t="s">
        <v>35</v>
      </c>
      <c r="I334" s="556">
        <v>316.11500000000001</v>
      </c>
      <c r="J334" s="569">
        <v>0.3</v>
      </c>
      <c r="K334" s="556">
        <v>410.95</v>
      </c>
      <c r="L334" s="556">
        <v>7808.05</v>
      </c>
      <c r="M334" s="556">
        <v>7808.05</v>
      </c>
      <c r="N334" s="556">
        <v>7808.05</v>
      </c>
      <c r="O334" s="552">
        <f t="shared" si="5"/>
        <v>0</v>
      </c>
    </row>
    <row r="335" spans="1:15" x14ac:dyDescent="0.25">
      <c r="A335" s="700" t="s">
        <v>1861</v>
      </c>
      <c r="B335" s="554" t="s">
        <v>1899</v>
      </c>
      <c r="C335" s="555" t="s">
        <v>55</v>
      </c>
      <c r="D335" s="570">
        <v>340</v>
      </c>
      <c r="E335" s="570">
        <v>340</v>
      </c>
      <c r="F335" s="556" t="s">
        <v>89</v>
      </c>
      <c r="G335" s="556" t="s">
        <v>361</v>
      </c>
      <c r="H335" s="556" t="s">
        <v>139</v>
      </c>
      <c r="I335" s="556">
        <v>91.76</v>
      </c>
      <c r="J335" s="569">
        <v>0.3</v>
      </c>
      <c r="K335" s="556">
        <v>119.29</v>
      </c>
      <c r="L335" s="556">
        <v>40558.6</v>
      </c>
      <c r="M335" s="556">
        <v>40558.6</v>
      </c>
      <c r="N335" s="556">
        <v>40558.6</v>
      </c>
      <c r="O335" s="552">
        <f t="shared" si="5"/>
        <v>0</v>
      </c>
    </row>
    <row r="336" spans="1:15" x14ac:dyDescent="0.25">
      <c r="A336" s="685" t="s">
        <v>236</v>
      </c>
      <c r="B336" s="562" t="s">
        <v>261</v>
      </c>
      <c r="C336" s="563" t="s">
        <v>40</v>
      </c>
      <c r="D336" s="564">
        <v>1</v>
      </c>
      <c r="E336" s="564">
        <v>1</v>
      </c>
      <c r="F336" s="564"/>
      <c r="G336" s="564" t="s">
        <v>115</v>
      </c>
      <c r="H336" s="564" t="s">
        <v>35</v>
      </c>
      <c r="I336" s="564">
        <v>1229.4000000000001</v>
      </c>
      <c r="J336" s="571">
        <v>0.3</v>
      </c>
      <c r="K336" s="564">
        <v>1598.22</v>
      </c>
      <c r="L336" s="556">
        <v>1598.22</v>
      </c>
      <c r="M336" s="556">
        <v>1598.22</v>
      </c>
      <c r="N336" s="556">
        <v>1598.22</v>
      </c>
      <c r="O336" s="552">
        <f t="shared" si="5"/>
        <v>0</v>
      </c>
    </row>
    <row r="337" spans="1:15" x14ac:dyDescent="0.25">
      <c r="A337" s="661" t="s">
        <v>237</v>
      </c>
      <c r="B337" s="657" t="s">
        <v>262</v>
      </c>
      <c r="C337" s="658" t="s">
        <v>40</v>
      </c>
      <c r="D337" s="659">
        <v>1</v>
      </c>
      <c r="E337" s="659">
        <v>3</v>
      </c>
      <c r="F337" s="659"/>
      <c r="G337" s="659" t="s">
        <v>115</v>
      </c>
      <c r="H337" s="659" t="s">
        <v>35</v>
      </c>
      <c r="I337" s="659">
        <v>1229.4000000000001</v>
      </c>
      <c r="J337" s="681">
        <v>0.3</v>
      </c>
      <c r="K337" s="659">
        <v>1598.22</v>
      </c>
      <c r="L337" s="659">
        <v>1598.22</v>
      </c>
      <c r="M337" s="659">
        <v>4794.66</v>
      </c>
      <c r="N337" s="659">
        <v>4794.66</v>
      </c>
      <c r="O337" s="552">
        <f t="shared" si="5"/>
        <v>0</v>
      </c>
    </row>
    <row r="338" spans="1:15" ht="31.5" x14ac:dyDescent="0.25">
      <c r="A338" s="661" t="s">
        <v>238</v>
      </c>
      <c r="B338" s="657" t="s">
        <v>263</v>
      </c>
      <c r="C338" s="658" t="s">
        <v>40</v>
      </c>
      <c r="D338" s="659">
        <v>1</v>
      </c>
      <c r="E338" s="659"/>
      <c r="F338" s="659"/>
      <c r="G338" s="659" t="s">
        <v>115</v>
      </c>
      <c r="H338" s="659" t="s">
        <v>35</v>
      </c>
      <c r="I338" s="659">
        <v>1229.4000000000001</v>
      </c>
      <c r="J338" s="681">
        <v>0.3</v>
      </c>
      <c r="K338" s="659">
        <v>1598.22</v>
      </c>
      <c r="L338" s="659">
        <v>1598.22</v>
      </c>
      <c r="M338" s="659"/>
      <c r="N338" s="659">
        <v>0</v>
      </c>
      <c r="O338" s="552">
        <f t="shared" si="5"/>
        <v>0</v>
      </c>
    </row>
    <row r="339" spans="1:15" ht="31.5" x14ac:dyDescent="0.25">
      <c r="A339" s="661" t="s">
        <v>239</v>
      </c>
      <c r="B339" s="657" t="s">
        <v>264</v>
      </c>
      <c r="C339" s="658" t="s">
        <v>40</v>
      </c>
      <c r="D339" s="659">
        <v>1</v>
      </c>
      <c r="E339" s="659"/>
      <c r="F339" s="659"/>
      <c r="G339" s="659" t="s">
        <v>115</v>
      </c>
      <c r="H339" s="659" t="s">
        <v>35</v>
      </c>
      <c r="I339" s="659">
        <v>1229.4000000000001</v>
      </c>
      <c r="J339" s="681">
        <v>0.3</v>
      </c>
      <c r="K339" s="659">
        <v>1598.22</v>
      </c>
      <c r="L339" s="659">
        <v>1598.22</v>
      </c>
      <c r="M339" s="659"/>
      <c r="N339" s="659">
        <v>0</v>
      </c>
      <c r="O339" s="552">
        <f t="shared" si="5"/>
        <v>0</v>
      </c>
    </row>
    <row r="340" spans="1:15" x14ac:dyDescent="0.25">
      <c r="A340" s="707" t="s">
        <v>18</v>
      </c>
      <c r="B340" s="715" t="s">
        <v>5</v>
      </c>
      <c r="C340" s="707"/>
      <c r="D340" s="727"/>
      <c r="E340" s="727"/>
      <c r="F340" s="713"/>
      <c r="G340" s="699"/>
      <c r="H340" s="699"/>
      <c r="I340" s="699"/>
      <c r="J340" s="712"/>
      <c r="K340" s="699">
        <v>0</v>
      </c>
      <c r="L340" s="713"/>
      <c r="M340" s="713"/>
      <c r="N340" s="713">
        <v>0</v>
      </c>
      <c r="O340" s="552">
        <f t="shared" si="5"/>
        <v>0</v>
      </c>
    </row>
    <row r="341" spans="1:15" x14ac:dyDescent="0.25">
      <c r="A341" s="707" t="s">
        <v>174</v>
      </c>
      <c r="B341" s="715" t="s">
        <v>138</v>
      </c>
      <c r="C341" s="707"/>
      <c r="D341" s="727"/>
      <c r="E341" s="727"/>
      <c r="F341" s="713"/>
      <c r="G341" s="699"/>
      <c r="H341" s="699"/>
      <c r="I341" s="699"/>
      <c r="J341" s="712"/>
      <c r="K341" s="699">
        <v>0</v>
      </c>
      <c r="L341" s="713"/>
      <c r="M341" s="713"/>
      <c r="N341" s="713">
        <v>0</v>
      </c>
      <c r="O341" s="552">
        <f t="shared" si="5"/>
        <v>0</v>
      </c>
    </row>
    <row r="342" spans="1:15" x14ac:dyDescent="0.25">
      <c r="A342" s="560" t="s">
        <v>19</v>
      </c>
      <c r="B342" s="559" t="s">
        <v>32</v>
      </c>
      <c r="C342" s="560"/>
      <c r="D342" s="691"/>
      <c r="E342" s="691"/>
      <c r="F342" s="692"/>
      <c r="G342" s="561"/>
      <c r="H342" s="561"/>
      <c r="I342" s="561"/>
      <c r="J342" s="693"/>
      <c r="K342" s="561">
        <v>0</v>
      </c>
      <c r="L342" s="692"/>
      <c r="M342" s="692"/>
      <c r="N342" s="692">
        <v>0</v>
      </c>
      <c r="O342" s="552">
        <f t="shared" si="5"/>
        <v>0</v>
      </c>
    </row>
    <row r="343" spans="1:15" x14ac:dyDescent="0.25">
      <c r="A343" s="707" t="s">
        <v>171</v>
      </c>
      <c r="B343" s="715" t="s">
        <v>104</v>
      </c>
      <c r="C343" s="707"/>
      <c r="D343" s="727"/>
      <c r="E343" s="727"/>
      <c r="F343" s="713"/>
      <c r="G343" s="699"/>
      <c r="H343" s="699"/>
      <c r="I343" s="699"/>
      <c r="J343" s="712"/>
      <c r="K343" s="699">
        <v>0</v>
      </c>
      <c r="L343" s="713"/>
      <c r="M343" s="713"/>
      <c r="N343" s="713">
        <v>0</v>
      </c>
      <c r="O343" s="552">
        <f t="shared" si="5"/>
        <v>0</v>
      </c>
    </row>
    <row r="344" spans="1:15" x14ac:dyDescent="0.25">
      <c r="A344" s="714" t="s">
        <v>15</v>
      </c>
      <c r="B344" s="715" t="s">
        <v>104</v>
      </c>
      <c r="C344" s="714"/>
      <c r="D344" s="716"/>
      <c r="E344" s="716"/>
      <c r="F344" s="717"/>
      <c r="G344" s="718"/>
      <c r="H344" s="718"/>
      <c r="I344" s="718"/>
      <c r="J344" s="719"/>
      <c r="K344" s="718"/>
      <c r="L344" s="717"/>
      <c r="M344" s="717"/>
      <c r="N344" s="717">
        <v>0</v>
      </c>
      <c r="O344" s="552">
        <f t="shared" si="5"/>
        <v>0</v>
      </c>
    </row>
    <row r="345" spans="1:15" x14ac:dyDescent="0.25">
      <c r="A345" s="560" t="s">
        <v>29</v>
      </c>
      <c r="B345" s="559" t="s">
        <v>33</v>
      </c>
      <c r="C345" s="560"/>
      <c r="D345" s="691"/>
      <c r="E345" s="691"/>
      <c r="F345" s="692"/>
      <c r="G345" s="561"/>
      <c r="H345" s="561"/>
      <c r="I345" s="561"/>
      <c r="J345" s="693"/>
      <c r="K345" s="561">
        <v>0</v>
      </c>
      <c r="L345" s="692"/>
      <c r="M345" s="692"/>
      <c r="N345" s="692">
        <v>0</v>
      </c>
      <c r="O345" s="552">
        <f t="shared" si="5"/>
        <v>0</v>
      </c>
    </row>
    <row r="346" spans="1:15" x14ac:dyDescent="0.25">
      <c r="A346" s="555" t="s">
        <v>179</v>
      </c>
      <c r="B346" s="554" t="s">
        <v>145</v>
      </c>
      <c r="C346" s="555" t="s">
        <v>40</v>
      </c>
      <c r="D346" s="568">
        <v>60</v>
      </c>
      <c r="E346" s="568">
        <v>60</v>
      </c>
      <c r="F346" s="556" t="s">
        <v>147</v>
      </c>
      <c r="G346" s="556" t="s">
        <v>116</v>
      </c>
      <c r="H346" s="556" t="s">
        <v>35</v>
      </c>
      <c r="I346" s="556">
        <v>102.38</v>
      </c>
      <c r="J346" s="569">
        <v>0.3</v>
      </c>
      <c r="K346" s="556">
        <v>133.1</v>
      </c>
      <c r="L346" s="556">
        <v>7986</v>
      </c>
      <c r="M346" s="556">
        <v>7986</v>
      </c>
      <c r="N346" s="556">
        <v>7986</v>
      </c>
      <c r="O346" s="552">
        <f t="shared" si="5"/>
        <v>0</v>
      </c>
    </row>
    <row r="347" spans="1:15" x14ac:dyDescent="0.25">
      <c r="A347" s="661" t="s">
        <v>44</v>
      </c>
      <c r="B347" s="657" t="s">
        <v>76</v>
      </c>
      <c r="C347" s="658" t="s">
        <v>56</v>
      </c>
      <c r="D347" s="659">
        <v>3.95</v>
      </c>
      <c r="E347" s="659">
        <v>327.64</v>
      </c>
      <c r="F347" s="659" t="s">
        <v>130</v>
      </c>
      <c r="G347" s="659" t="s">
        <v>361</v>
      </c>
      <c r="H347" s="659">
        <v>516100</v>
      </c>
      <c r="I347" s="659">
        <v>73.83</v>
      </c>
      <c r="J347" s="681">
        <v>0.3</v>
      </c>
      <c r="K347" s="659">
        <v>95.98</v>
      </c>
      <c r="L347" s="659">
        <v>379.13</v>
      </c>
      <c r="M347" s="659">
        <v>31446.908800000001</v>
      </c>
      <c r="N347" s="659">
        <v>31446.89</v>
      </c>
      <c r="O347" s="552">
        <f t="shared" si="5"/>
        <v>-1.8800000001647277E-2</v>
      </c>
    </row>
    <row r="348" spans="1:15" x14ac:dyDescent="0.25">
      <c r="A348" s="682" t="s">
        <v>83</v>
      </c>
      <c r="B348" s="660" t="s">
        <v>76</v>
      </c>
      <c r="C348" s="661" t="s">
        <v>56</v>
      </c>
      <c r="D348" s="659">
        <v>86.44</v>
      </c>
      <c r="E348" s="659"/>
      <c r="F348" s="659" t="s">
        <v>130</v>
      </c>
      <c r="G348" s="659" t="s">
        <v>361</v>
      </c>
      <c r="H348" s="659">
        <v>516100</v>
      </c>
      <c r="I348" s="659">
        <v>73.83</v>
      </c>
      <c r="J348" s="681">
        <v>0.3</v>
      </c>
      <c r="K348" s="659">
        <v>95.98</v>
      </c>
      <c r="L348" s="659">
        <v>8296.52</v>
      </c>
      <c r="M348" s="659"/>
      <c r="N348" s="659">
        <v>0</v>
      </c>
      <c r="O348" s="552">
        <f t="shared" si="5"/>
        <v>0</v>
      </c>
    </row>
    <row r="349" spans="1:15" x14ac:dyDescent="0.25">
      <c r="A349" s="682" t="s">
        <v>51</v>
      </c>
      <c r="B349" s="660" t="s">
        <v>76</v>
      </c>
      <c r="C349" s="661" t="s">
        <v>56</v>
      </c>
      <c r="D349" s="683">
        <v>80.05</v>
      </c>
      <c r="E349" s="683"/>
      <c r="F349" s="659" t="s">
        <v>130</v>
      </c>
      <c r="G349" s="659" t="s">
        <v>361</v>
      </c>
      <c r="H349" s="659">
        <v>516100</v>
      </c>
      <c r="I349" s="659">
        <v>73.83</v>
      </c>
      <c r="J349" s="681">
        <v>0.3</v>
      </c>
      <c r="K349" s="659">
        <v>95.98</v>
      </c>
      <c r="L349" s="659">
        <v>7683.2</v>
      </c>
      <c r="M349" s="659"/>
      <c r="N349" s="659">
        <v>0</v>
      </c>
      <c r="O349" s="552">
        <f t="shared" si="5"/>
        <v>0</v>
      </c>
    </row>
    <row r="350" spans="1:15" x14ac:dyDescent="0.25">
      <c r="A350" s="684" t="s">
        <v>1812</v>
      </c>
      <c r="B350" s="660" t="s">
        <v>76</v>
      </c>
      <c r="C350" s="661" t="s">
        <v>56</v>
      </c>
      <c r="D350" s="683">
        <v>45.06</v>
      </c>
      <c r="E350" s="683"/>
      <c r="F350" s="659" t="s">
        <v>130</v>
      </c>
      <c r="G350" s="659" t="s">
        <v>361</v>
      </c>
      <c r="H350" s="659">
        <v>516100</v>
      </c>
      <c r="I350" s="659">
        <v>73.83</v>
      </c>
      <c r="J350" s="681">
        <v>0.3</v>
      </c>
      <c r="K350" s="659">
        <v>95.98</v>
      </c>
      <c r="L350" s="659">
        <v>4324.8588</v>
      </c>
      <c r="M350" s="659"/>
      <c r="N350" s="659">
        <v>0</v>
      </c>
      <c r="O350" s="552">
        <f t="shared" si="5"/>
        <v>0</v>
      </c>
    </row>
    <row r="351" spans="1:15" x14ac:dyDescent="0.25">
      <c r="A351" s="684" t="s">
        <v>1816</v>
      </c>
      <c r="B351" s="660" t="s">
        <v>76</v>
      </c>
      <c r="C351" s="661" t="s">
        <v>56</v>
      </c>
      <c r="D351" s="683">
        <v>50.4</v>
      </c>
      <c r="E351" s="683"/>
      <c r="F351" s="659" t="s">
        <v>130</v>
      </c>
      <c r="G351" s="659" t="s">
        <v>361</v>
      </c>
      <c r="H351" s="659">
        <v>516100</v>
      </c>
      <c r="I351" s="659">
        <v>73.83</v>
      </c>
      <c r="J351" s="681">
        <v>0.3</v>
      </c>
      <c r="K351" s="659">
        <v>95.98</v>
      </c>
      <c r="L351" s="659">
        <v>4837.3900000000003</v>
      </c>
      <c r="M351" s="659"/>
      <c r="N351" s="659">
        <v>0</v>
      </c>
      <c r="O351" s="552">
        <f t="shared" si="5"/>
        <v>0</v>
      </c>
    </row>
    <row r="352" spans="1:15" x14ac:dyDescent="0.25">
      <c r="A352" s="684" t="s">
        <v>1825</v>
      </c>
      <c r="B352" s="660" t="s">
        <v>76</v>
      </c>
      <c r="C352" s="661" t="s">
        <v>56</v>
      </c>
      <c r="D352" s="683">
        <v>50.94</v>
      </c>
      <c r="E352" s="683"/>
      <c r="F352" s="659" t="s">
        <v>130</v>
      </c>
      <c r="G352" s="659" t="s">
        <v>361</v>
      </c>
      <c r="H352" s="659">
        <v>516100</v>
      </c>
      <c r="I352" s="659">
        <v>73.83</v>
      </c>
      <c r="J352" s="681">
        <v>0.3</v>
      </c>
      <c r="K352" s="659">
        <v>95.98</v>
      </c>
      <c r="L352" s="659">
        <v>4889.22</v>
      </c>
      <c r="M352" s="659"/>
      <c r="N352" s="659">
        <v>0</v>
      </c>
      <c r="O352" s="552">
        <f t="shared" si="5"/>
        <v>0</v>
      </c>
    </row>
    <row r="353" spans="1:15" x14ac:dyDescent="0.25">
      <c r="A353" s="684" t="s">
        <v>162</v>
      </c>
      <c r="B353" s="660" t="s">
        <v>1607</v>
      </c>
      <c r="C353" s="661" t="s">
        <v>56</v>
      </c>
      <c r="D353" s="683">
        <v>10.799999999999999</v>
      </c>
      <c r="E353" s="683"/>
      <c r="F353" s="659"/>
      <c r="G353" s="659" t="s">
        <v>361</v>
      </c>
      <c r="H353" s="659">
        <v>516100</v>
      </c>
      <c r="I353" s="659">
        <v>73.83</v>
      </c>
      <c r="J353" s="681" t="s">
        <v>990</v>
      </c>
      <c r="K353" s="659">
        <v>95.98</v>
      </c>
      <c r="L353" s="659">
        <v>1036.5899999999999</v>
      </c>
      <c r="M353" s="659"/>
      <c r="N353" s="659">
        <v>0</v>
      </c>
      <c r="O353" s="552">
        <f t="shared" si="5"/>
        <v>0</v>
      </c>
    </row>
    <row r="354" spans="1:15" ht="31.5" x14ac:dyDescent="0.25">
      <c r="A354" s="686" t="s">
        <v>160</v>
      </c>
      <c r="B354" s="662" t="s">
        <v>67</v>
      </c>
      <c r="C354" s="663" t="s">
        <v>40</v>
      </c>
      <c r="D354" s="688">
        <v>1</v>
      </c>
      <c r="E354" s="664">
        <v>2</v>
      </c>
      <c r="F354" s="664" t="s">
        <v>136</v>
      </c>
      <c r="G354" s="664" t="s">
        <v>116</v>
      </c>
      <c r="H354" s="664" t="s">
        <v>35</v>
      </c>
      <c r="I354" s="664">
        <v>432.04</v>
      </c>
      <c r="J354" s="687">
        <v>0.3</v>
      </c>
      <c r="K354" s="664">
        <v>561.66</v>
      </c>
      <c r="L354" s="664">
        <v>561.66</v>
      </c>
      <c r="M354" s="664">
        <v>1123.26</v>
      </c>
      <c r="N354" s="664">
        <v>1123.32</v>
      </c>
      <c r="O354" s="552">
        <f t="shared" si="5"/>
        <v>5.999999999994543E-2</v>
      </c>
    </row>
    <row r="355" spans="1:15" ht="31.5" x14ac:dyDescent="0.25">
      <c r="A355" s="686" t="s">
        <v>161</v>
      </c>
      <c r="B355" s="662" t="s">
        <v>68</v>
      </c>
      <c r="C355" s="663" t="s">
        <v>40</v>
      </c>
      <c r="D355" s="688">
        <v>1</v>
      </c>
      <c r="E355" s="688"/>
      <c r="F355" s="664" t="s">
        <v>136</v>
      </c>
      <c r="G355" s="664" t="s">
        <v>115</v>
      </c>
      <c r="H355" s="664">
        <v>821300</v>
      </c>
      <c r="I355" s="664">
        <v>432</v>
      </c>
      <c r="J355" s="687">
        <v>0.3</v>
      </c>
      <c r="K355" s="664">
        <v>561.6</v>
      </c>
      <c r="L355" s="664">
        <v>561.6</v>
      </c>
      <c r="M355" s="664"/>
      <c r="N355" s="664">
        <v>0</v>
      </c>
      <c r="O355" s="552">
        <f t="shared" si="5"/>
        <v>0</v>
      </c>
    </row>
    <row r="356" spans="1:15" ht="31.5" x14ac:dyDescent="0.25">
      <c r="A356" s="682" t="s">
        <v>162</v>
      </c>
      <c r="B356" s="660" t="s">
        <v>69</v>
      </c>
      <c r="C356" s="661" t="s">
        <v>40</v>
      </c>
      <c r="D356" s="683">
        <v>130</v>
      </c>
      <c r="E356" s="659">
        <v>140</v>
      </c>
      <c r="F356" s="659" t="s">
        <v>136</v>
      </c>
      <c r="G356" s="659" t="s">
        <v>115</v>
      </c>
      <c r="H356" s="659">
        <v>821400</v>
      </c>
      <c r="I356" s="659">
        <v>541.1</v>
      </c>
      <c r="J356" s="681">
        <v>0.3</v>
      </c>
      <c r="K356" s="659">
        <v>703.43</v>
      </c>
      <c r="L356" s="659">
        <v>91445.9</v>
      </c>
      <c r="M356" s="659">
        <v>98480.2</v>
      </c>
      <c r="N356" s="659">
        <v>98480.2</v>
      </c>
      <c r="O356" s="552">
        <f t="shared" si="5"/>
        <v>0</v>
      </c>
    </row>
    <row r="357" spans="1:15" ht="31.5" x14ac:dyDescent="0.25">
      <c r="A357" s="661" t="s">
        <v>176</v>
      </c>
      <c r="B357" s="660" t="s">
        <v>69</v>
      </c>
      <c r="C357" s="661" t="s">
        <v>40</v>
      </c>
      <c r="D357" s="683">
        <v>10</v>
      </c>
      <c r="E357" s="683"/>
      <c r="F357" s="659" t="s">
        <v>147</v>
      </c>
      <c r="G357" s="659" t="s">
        <v>115</v>
      </c>
      <c r="H357" s="659">
        <v>821400</v>
      </c>
      <c r="I357" s="659">
        <v>541.1</v>
      </c>
      <c r="J357" s="681">
        <v>0.3</v>
      </c>
      <c r="K357" s="659">
        <v>703.43</v>
      </c>
      <c r="L357" s="659">
        <v>7034.3</v>
      </c>
      <c r="M357" s="659"/>
      <c r="N357" s="659">
        <v>0</v>
      </c>
      <c r="O357" s="552">
        <f t="shared" si="5"/>
        <v>0</v>
      </c>
    </row>
    <row r="358" spans="1:15" x14ac:dyDescent="0.25">
      <c r="A358" s="685" t="s">
        <v>240</v>
      </c>
      <c r="B358" s="562" t="s">
        <v>265</v>
      </c>
      <c r="C358" s="563" t="s">
        <v>40</v>
      </c>
      <c r="D358" s="564">
        <v>1</v>
      </c>
      <c r="E358" s="564">
        <v>1</v>
      </c>
      <c r="F358" s="564"/>
      <c r="G358" s="564" t="s">
        <v>115</v>
      </c>
      <c r="H358" s="564" t="s">
        <v>35</v>
      </c>
      <c r="I358" s="564">
        <v>2458.8000000000002</v>
      </c>
      <c r="J358" s="571">
        <v>0.3</v>
      </c>
      <c r="K358" s="564">
        <v>3196.44</v>
      </c>
      <c r="L358" s="556">
        <v>3196.44</v>
      </c>
      <c r="M358" s="556">
        <v>3196.44</v>
      </c>
      <c r="N358" s="556">
        <v>3196.44</v>
      </c>
      <c r="O358" s="552">
        <f t="shared" si="5"/>
        <v>0</v>
      </c>
    </row>
    <row r="359" spans="1:15" x14ac:dyDescent="0.25">
      <c r="A359" s="555" t="s">
        <v>275</v>
      </c>
      <c r="B359" s="554" t="s">
        <v>1596</v>
      </c>
      <c r="C359" s="555" t="s">
        <v>199</v>
      </c>
      <c r="D359" s="568">
        <v>6</v>
      </c>
      <c r="E359" s="564">
        <v>6</v>
      </c>
      <c r="F359" s="556"/>
      <c r="G359" s="556" t="s">
        <v>217</v>
      </c>
      <c r="H359" s="556">
        <v>93572</v>
      </c>
      <c r="I359" s="564">
        <v>5917.17</v>
      </c>
      <c r="J359" s="569">
        <v>0.3</v>
      </c>
      <c r="K359" s="556">
        <v>7692.33</v>
      </c>
      <c r="L359" s="556">
        <v>46153.98</v>
      </c>
      <c r="M359" s="556">
        <v>46153.98</v>
      </c>
      <c r="N359" s="556">
        <v>46153.98</v>
      </c>
      <c r="O359" s="552">
        <f t="shared" si="5"/>
        <v>0</v>
      </c>
    </row>
    <row r="360" spans="1:15" x14ac:dyDescent="0.25">
      <c r="A360" s="555" t="s">
        <v>274</v>
      </c>
      <c r="B360" s="554" t="s">
        <v>290</v>
      </c>
      <c r="C360" s="555" t="s">
        <v>199</v>
      </c>
      <c r="D360" s="568">
        <v>6</v>
      </c>
      <c r="E360" s="564">
        <v>6</v>
      </c>
      <c r="F360" s="556"/>
      <c r="G360" s="556" t="s">
        <v>217</v>
      </c>
      <c r="H360" s="556">
        <v>94296</v>
      </c>
      <c r="I360" s="564">
        <v>3896.16</v>
      </c>
      <c r="J360" s="569">
        <v>0.3</v>
      </c>
      <c r="K360" s="556">
        <v>5065.01</v>
      </c>
      <c r="L360" s="556">
        <v>30390.06</v>
      </c>
      <c r="M360" s="556">
        <v>30390.06</v>
      </c>
      <c r="N360" s="556">
        <v>30390.06</v>
      </c>
      <c r="O360" s="552">
        <f t="shared" si="5"/>
        <v>0</v>
      </c>
    </row>
    <row r="361" spans="1:15" x14ac:dyDescent="0.25">
      <c r="A361" s="707" t="s">
        <v>148</v>
      </c>
      <c r="B361" s="715" t="s">
        <v>0</v>
      </c>
      <c r="C361" s="707"/>
      <c r="D361" s="727"/>
      <c r="E361" s="727"/>
      <c r="F361" s="713"/>
      <c r="G361" s="699"/>
      <c r="H361" s="699"/>
      <c r="I361" s="699"/>
      <c r="J361" s="712"/>
      <c r="K361" s="699">
        <v>0</v>
      </c>
      <c r="L361" s="713"/>
      <c r="M361" s="713"/>
      <c r="N361" s="713">
        <v>0</v>
      </c>
      <c r="O361" s="552">
        <f t="shared" si="5"/>
        <v>0</v>
      </c>
    </row>
    <row r="362" spans="1:15" x14ac:dyDescent="0.25">
      <c r="A362" s="685" t="s">
        <v>241</v>
      </c>
      <c r="B362" s="562" t="s">
        <v>266</v>
      </c>
      <c r="C362" s="563" t="s">
        <v>40</v>
      </c>
      <c r="D362" s="564">
        <v>1</v>
      </c>
      <c r="E362" s="564">
        <v>1</v>
      </c>
      <c r="F362" s="564"/>
      <c r="G362" s="564" t="s">
        <v>115</v>
      </c>
      <c r="H362" s="564" t="s">
        <v>35</v>
      </c>
      <c r="I362" s="564">
        <v>1229.4000000000001</v>
      </c>
      <c r="J362" s="571">
        <v>0.3</v>
      </c>
      <c r="K362" s="564">
        <v>1598.22</v>
      </c>
      <c r="L362" s="556">
        <v>1598.22</v>
      </c>
      <c r="M362" s="556">
        <v>1598.22</v>
      </c>
      <c r="N362" s="556">
        <v>1598.22</v>
      </c>
      <c r="O362" s="552">
        <f t="shared" si="5"/>
        <v>0</v>
      </c>
    </row>
    <row r="363" spans="1:15" x14ac:dyDescent="0.25">
      <c r="A363" s="685" t="s">
        <v>242</v>
      </c>
      <c r="B363" s="562" t="s">
        <v>267</v>
      </c>
      <c r="C363" s="563" t="s">
        <v>40</v>
      </c>
      <c r="D363" s="564">
        <v>1</v>
      </c>
      <c r="E363" s="564">
        <v>1</v>
      </c>
      <c r="F363" s="564"/>
      <c r="G363" s="564" t="s">
        <v>115</v>
      </c>
      <c r="H363" s="564" t="s">
        <v>35</v>
      </c>
      <c r="I363" s="564">
        <v>1229.4000000000001</v>
      </c>
      <c r="J363" s="571">
        <v>0.3</v>
      </c>
      <c r="K363" s="564">
        <v>1598.22</v>
      </c>
      <c r="L363" s="556">
        <v>1598.22</v>
      </c>
      <c r="M363" s="556">
        <v>1598.22</v>
      </c>
      <c r="N363" s="556">
        <v>1598.22</v>
      </c>
      <c r="O363" s="552">
        <f t="shared" si="5"/>
        <v>0</v>
      </c>
    </row>
    <row r="364" spans="1:15" x14ac:dyDescent="0.25">
      <c r="A364" s="685" t="s">
        <v>243</v>
      </c>
      <c r="B364" s="562" t="s">
        <v>268</v>
      </c>
      <c r="C364" s="563" t="s">
        <v>40</v>
      </c>
      <c r="D364" s="564">
        <v>1</v>
      </c>
      <c r="E364" s="564">
        <v>1</v>
      </c>
      <c r="F364" s="564"/>
      <c r="G364" s="564" t="s">
        <v>115</v>
      </c>
      <c r="H364" s="564" t="s">
        <v>35</v>
      </c>
      <c r="I364" s="564">
        <v>1229.4000000000001</v>
      </c>
      <c r="J364" s="571">
        <v>0.3</v>
      </c>
      <c r="K364" s="564">
        <v>1598.22</v>
      </c>
      <c r="L364" s="556">
        <v>1598.22</v>
      </c>
      <c r="M364" s="556">
        <v>1598.22</v>
      </c>
      <c r="N364" s="556">
        <v>1598.22</v>
      </c>
      <c r="O364" s="552">
        <f t="shared" si="5"/>
        <v>0</v>
      </c>
    </row>
    <row r="365" spans="1:15" x14ac:dyDescent="0.25">
      <c r="A365" s="555" t="s">
        <v>222</v>
      </c>
      <c r="B365" s="557" t="s">
        <v>201</v>
      </c>
      <c r="C365" s="558" t="s">
        <v>199</v>
      </c>
      <c r="D365" s="556">
        <v>6</v>
      </c>
      <c r="E365" s="564">
        <v>6</v>
      </c>
      <c r="F365" s="556"/>
      <c r="G365" s="556" t="s">
        <v>217</v>
      </c>
      <c r="H365" s="556" t="s">
        <v>35</v>
      </c>
      <c r="I365" s="556">
        <v>363.28</v>
      </c>
      <c r="J365" s="569">
        <v>0.3</v>
      </c>
      <c r="K365" s="556">
        <v>472.27</v>
      </c>
      <c r="L365" s="556">
        <v>2833.62</v>
      </c>
      <c r="M365" s="556">
        <v>2833.62</v>
      </c>
      <c r="N365" s="556">
        <v>2833.62</v>
      </c>
      <c r="O365" s="552">
        <f t="shared" si="5"/>
        <v>0</v>
      </c>
    </row>
    <row r="366" spans="1:15" x14ac:dyDescent="0.25">
      <c r="A366" s="685" t="s">
        <v>244</v>
      </c>
      <c r="B366" s="562" t="s">
        <v>269</v>
      </c>
      <c r="C366" s="563" t="s">
        <v>40</v>
      </c>
      <c r="D366" s="564">
        <v>1</v>
      </c>
      <c r="E366" s="564">
        <v>1</v>
      </c>
      <c r="F366" s="564"/>
      <c r="G366" s="564" t="s">
        <v>115</v>
      </c>
      <c r="H366" s="564" t="s">
        <v>35</v>
      </c>
      <c r="I366" s="564">
        <v>614.70000000000005</v>
      </c>
      <c r="J366" s="571">
        <v>0.3</v>
      </c>
      <c r="K366" s="564">
        <v>799.11</v>
      </c>
      <c r="L366" s="556">
        <v>799.11</v>
      </c>
      <c r="M366" s="556">
        <v>799.11</v>
      </c>
      <c r="N366" s="556">
        <v>799.11</v>
      </c>
      <c r="O366" s="552">
        <f t="shared" si="5"/>
        <v>0</v>
      </c>
    </row>
    <row r="367" spans="1:15" x14ac:dyDescent="0.25">
      <c r="A367" s="685" t="s">
        <v>245</v>
      </c>
      <c r="B367" s="562" t="s">
        <v>270</v>
      </c>
      <c r="C367" s="563" t="s">
        <v>40</v>
      </c>
      <c r="D367" s="564">
        <v>1</v>
      </c>
      <c r="E367" s="564">
        <v>1</v>
      </c>
      <c r="F367" s="564"/>
      <c r="G367" s="564" t="s">
        <v>115</v>
      </c>
      <c r="H367" s="564" t="s">
        <v>35</v>
      </c>
      <c r="I367" s="564">
        <v>1229.4000000000001</v>
      </c>
      <c r="J367" s="571">
        <v>0.3</v>
      </c>
      <c r="K367" s="564">
        <v>1598.22</v>
      </c>
      <c r="L367" s="556">
        <v>1598.22</v>
      </c>
      <c r="M367" s="556">
        <v>1598.22</v>
      </c>
      <c r="N367" s="556">
        <v>1598.22</v>
      </c>
      <c r="O367" s="552">
        <f>N367-M367</f>
        <v>0</v>
      </c>
    </row>
    <row r="368" spans="1:15" x14ac:dyDescent="0.25">
      <c r="A368" s="685"/>
      <c r="B368" s="737"/>
      <c r="C368" s="738"/>
      <c r="D368" s="568"/>
      <c r="E368" s="568"/>
      <c r="F368" s="556"/>
      <c r="G368" s="556"/>
      <c r="H368" s="556"/>
      <c r="I368" s="556"/>
      <c r="J368" s="569"/>
      <c r="K368" s="556">
        <v>0</v>
      </c>
      <c r="L368" s="564"/>
      <c r="M368" s="564"/>
      <c r="N368" s="564"/>
    </row>
    <row r="369" spans="1:14" x14ac:dyDescent="0.25">
      <c r="A369" s="739"/>
      <c r="B369" s="572"/>
      <c r="C369" s="555"/>
      <c r="D369" s="556"/>
      <c r="E369" s="556"/>
      <c r="F369" s="556"/>
      <c r="G369" s="556"/>
      <c r="H369" s="556"/>
      <c r="I369" s="556"/>
      <c r="J369" s="569"/>
      <c r="K369" s="556">
        <v>0</v>
      </c>
      <c r="L369" s="675"/>
      <c r="M369" s="675"/>
      <c r="N369" s="675"/>
    </row>
    <row r="370" spans="1:14" x14ac:dyDescent="0.25">
      <c r="A370" s="674"/>
      <c r="B370" s="740"/>
      <c r="C370" s="555"/>
      <c r="D370" s="556"/>
      <c r="E370" s="556"/>
      <c r="F370" s="556"/>
      <c r="G370" s="556"/>
      <c r="H370" s="556"/>
      <c r="I370" s="556"/>
      <c r="J370" s="569"/>
      <c r="K370" s="556">
        <v>0</v>
      </c>
      <c r="L370" s="556"/>
      <c r="M370" s="556"/>
      <c r="N370" s="556"/>
    </row>
    <row r="371" spans="1:14" x14ac:dyDescent="0.25">
      <c r="A371" s="674"/>
      <c r="B371" s="554"/>
      <c r="C371" s="555"/>
      <c r="D371" s="568"/>
      <c r="E371" s="568"/>
      <c r="F371" s="556"/>
      <c r="G371" s="556"/>
      <c r="H371" s="556"/>
      <c r="I371" s="556"/>
      <c r="J371" s="569"/>
      <c r="K371" s="556"/>
      <c r="L371" s="556"/>
      <c r="M371" s="556"/>
      <c r="N371" s="556"/>
    </row>
    <row r="372" spans="1:14" x14ac:dyDescent="0.25">
      <c r="A372" s="674"/>
      <c r="B372" s="554"/>
      <c r="C372" s="555"/>
      <c r="D372" s="568"/>
      <c r="E372" s="568"/>
      <c r="F372" s="556"/>
      <c r="G372" s="556"/>
      <c r="H372" s="556"/>
      <c r="I372" s="556"/>
      <c r="J372" s="569"/>
      <c r="K372" s="556"/>
      <c r="L372" s="556"/>
      <c r="M372" s="556"/>
      <c r="N372" s="556"/>
    </row>
    <row r="373" spans="1:14" x14ac:dyDescent="0.25">
      <c r="A373" s="674"/>
      <c r="B373" s="554"/>
      <c r="C373" s="555"/>
      <c r="D373" s="568"/>
      <c r="E373" s="568"/>
      <c r="F373" s="556"/>
      <c r="G373" s="556"/>
      <c r="H373" s="556"/>
      <c r="I373" s="556"/>
      <c r="J373" s="569"/>
      <c r="K373" s="556"/>
      <c r="L373" s="556"/>
      <c r="M373" s="556"/>
      <c r="N373" s="556"/>
    </row>
    <row r="374" spans="1:14" x14ac:dyDescent="0.25">
      <c r="A374" s="674"/>
      <c r="B374" s="554"/>
      <c r="C374" s="555"/>
      <c r="D374" s="568"/>
      <c r="E374" s="568"/>
      <c r="F374" s="556"/>
      <c r="G374" s="556"/>
      <c r="H374" s="556"/>
      <c r="I374" s="556"/>
      <c r="J374" s="569"/>
      <c r="K374" s="556"/>
      <c r="L374" s="556"/>
      <c r="M374" s="556"/>
      <c r="N374" s="556"/>
    </row>
    <row r="375" spans="1:14" x14ac:dyDescent="0.25">
      <c r="A375" s="674"/>
      <c r="B375" s="565"/>
      <c r="C375" s="555"/>
      <c r="D375" s="568"/>
      <c r="E375" s="568"/>
      <c r="F375" s="556"/>
      <c r="G375" s="556"/>
      <c r="H375" s="556"/>
      <c r="I375" s="556"/>
      <c r="J375" s="569"/>
      <c r="K375" s="556"/>
      <c r="L375" s="556"/>
      <c r="M375" s="556"/>
      <c r="N375" s="556"/>
    </row>
    <row r="376" spans="1:14" x14ac:dyDescent="0.25">
      <c r="A376" s="674"/>
      <c r="B376" s="740"/>
      <c r="C376" s="555"/>
      <c r="D376" s="556"/>
      <c r="E376" s="556"/>
      <c r="F376" s="556"/>
      <c r="G376" s="556"/>
      <c r="H376" s="556"/>
      <c r="I376" s="556"/>
      <c r="J376" s="569"/>
      <c r="K376" s="556">
        <v>0</v>
      </c>
      <c r="L376" s="556"/>
      <c r="M376" s="556"/>
      <c r="N376" s="556"/>
    </row>
    <row r="377" spans="1:14" x14ac:dyDescent="0.25">
      <c r="A377" s="674"/>
      <c r="B377" s="565"/>
      <c r="C377" s="555"/>
      <c r="D377" s="568"/>
      <c r="E377" s="568"/>
      <c r="F377" s="556"/>
      <c r="G377" s="556"/>
      <c r="H377" s="556"/>
      <c r="I377" s="556"/>
      <c r="J377" s="569"/>
      <c r="K377" s="556"/>
      <c r="L377" s="556"/>
      <c r="M377" s="556"/>
      <c r="N377" s="556"/>
    </row>
    <row r="378" spans="1:14" x14ac:dyDescent="0.25">
      <c r="A378" s="674"/>
      <c r="B378" s="565"/>
      <c r="C378" s="555"/>
      <c r="D378" s="568"/>
      <c r="E378" s="568"/>
      <c r="F378" s="556"/>
      <c r="G378" s="556"/>
      <c r="H378" s="556"/>
      <c r="I378" s="556"/>
      <c r="J378" s="569"/>
      <c r="K378" s="556"/>
      <c r="L378" s="556"/>
      <c r="M378" s="556"/>
      <c r="N378" s="556"/>
    </row>
    <row r="379" spans="1:14" x14ac:dyDescent="0.25">
      <c r="A379" s="674"/>
      <c r="B379" s="565"/>
      <c r="C379" s="555"/>
      <c r="D379" s="568"/>
      <c r="E379" s="568"/>
      <c r="F379" s="556"/>
      <c r="G379" s="556"/>
      <c r="H379" s="556"/>
      <c r="I379" s="556"/>
      <c r="J379" s="569"/>
      <c r="K379" s="556"/>
      <c r="L379" s="556"/>
      <c r="M379" s="556"/>
      <c r="N379" s="556"/>
    </row>
    <row r="380" spans="1:14" x14ac:dyDescent="0.25">
      <c r="A380" s="674"/>
      <c r="B380" s="565"/>
      <c r="C380" s="555"/>
      <c r="D380" s="568"/>
      <c r="E380" s="568"/>
      <c r="F380" s="556"/>
      <c r="G380" s="556"/>
      <c r="H380" s="556"/>
      <c r="I380" s="556"/>
      <c r="J380" s="569"/>
      <c r="K380" s="556"/>
      <c r="L380" s="556"/>
      <c r="M380" s="556"/>
      <c r="N380" s="556"/>
    </row>
    <row r="381" spans="1:14" x14ac:dyDescent="0.25">
      <c r="A381" s="674"/>
      <c r="B381" s="565"/>
      <c r="C381" s="555"/>
      <c r="D381" s="568"/>
      <c r="E381" s="568"/>
      <c r="F381" s="556"/>
      <c r="G381" s="556"/>
      <c r="H381" s="556"/>
      <c r="I381" s="556"/>
      <c r="J381" s="569"/>
      <c r="K381" s="556"/>
      <c r="L381" s="556"/>
      <c r="M381" s="556"/>
      <c r="N381" s="556"/>
    </row>
    <row r="382" spans="1:14" x14ac:dyDescent="0.25">
      <c r="A382" s="674"/>
      <c r="B382" s="565"/>
      <c r="C382" s="555"/>
      <c r="D382" s="568"/>
      <c r="E382" s="568"/>
      <c r="F382" s="556"/>
      <c r="G382" s="556"/>
      <c r="H382" s="556"/>
      <c r="I382" s="556"/>
      <c r="J382" s="569"/>
      <c r="K382" s="556"/>
      <c r="L382" s="556">
        <v>0</v>
      </c>
      <c r="M382" s="556"/>
      <c r="N382" s="556"/>
    </row>
    <row r="383" spans="1:14" x14ac:dyDescent="0.25">
      <c r="A383" s="674"/>
      <c r="B383" s="565"/>
      <c r="C383" s="555"/>
      <c r="D383" s="568"/>
      <c r="E383" s="568"/>
      <c r="F383" s="556"/>
      <c r="G383" s="556"/>
      <c r="H383" s="556"/>
      <c r="I383" s="556"/>
      <c r="J383" s="569"/>
      <c r="K383" s="556"/>
      <c r="L383" s="556"/>
      <c r="M383" s="556"/>
      <c r="N383" s="556"/>
    </row>
    <row r="384" spans="1:14" x14ac:dyDescent="0.25">
      <c r="A384" s="674"/>
      <c r="B384" s="554"/>
      <c r="C384" s="555"/>
      <c r="D384" s="568"/>
      <c r="E384" s="568"/>
      <c r="F384" s="556"/>
      <c r="G384" s="556"/>
      <c r="H384" s="556"/>
      <c r="I384" s="556"/>
      <c r="J384" s="569"/>
      <c r="K384" s="556">
        <v>0</v>
      </c>
      <c r="L384" s="556"/>
      <c r="M384" s="556"/>
      <c r="N384" s="556"/>
    </row>
    <row r="385" spans="1:14" x14ac:dyDescent="0.25">
      <c r="A385" s="555"/>
      <c r="B385" s="554"/>
      <c r="C385" s="555"/>
      <c r="D385" s="568"/>
      <c r="E385" s="568"/>
      <c r="F385" s="556"/>
      <c r="G385" s="556"/>
      <c r="H385" s="556"/>
      <c r="I385" s="556"/>
      <c r="J385" s="569"/>
      <c r="K385" s="556">
        <v>0</v>
      </c>
      <c r="L385" s="556"/>
      <c r="M385" s="556"/>
      <c r="N385" s="556"/>
    </row>
    <row r="386" spans="1:14" x14ac:dyDescent="0.25">
      <c r="A386" s="555"/>
      <c r="B386" s="557"/>
      <c r="C386" s="558"/>
      <c r="D386" s="556"/>
      <c r="E386" s="556"/>
      <c r="F386" s="556"/>
      <c r="G386" s="556"/>
      <c r="H386" s="556"/>
      <c r="I386" s="556"/>
      <c r="J386" s="569"/>
      <c r="K386" s="556">
        <v>0</v>
      </c>
      <c r="L386" s="556"/>
      <c r="M386" s="556"/>
      <c r="N386" s="556"/>
    </row>
    <row r="387" spans="1:14" x14ac:dyDescent="0.25">
      <c r="A387" s="555"/>
      <c r="B387" s="554"/>
      <c r="C387" s="555"/>
      <c r="D387" s="568"/>
      <c r="E387" s="568"/>
      <c r="F387" s="556"/>
      <c r="G387" s="556"/>
      <c r="H387" s="556"/>
      <c r="I387" s="556"/>
      <c r="J387" s="569"/>
      <c r="K387" s="556">
        <v>0</v>
      </c>
      <c r="L387" s="556">
        <v>0</v>
      </c>
      <c r="M387" s="556"/>
      <c r="N387" s="556"/>
    </row>
    <row r="388" spans="1:14" x14ac:dyDescent="0.25">
      <c r="A388" s="555"/>
      <c r="B388" s="554"/>
      <c r="C388" s="555"/>
      <c r="D388" s="568"/>
      <c r="E388" s="568"/>
      <c r="F388" s="556"/>
      <c r="G388" s="556"/>
      <c r="H388" s="556"/>
      <c r="I388" s="556"/>
      <c r="J388" s="569"/>
      <c r="K388" s="556"/>
      <c r="L388" s="556"/>
      <c r="M388" s="556"/>
      <c r="N388" s="556"/>
    </row>
    <row r="389" spans="1:14" x14ac:dyDescent="0.25">
      <c r="A389" s="703"/>
      <c r="B389" s="704"/>
      <c r="C389" s="703"/>
      <c r="D389" s="705"/>
      <c r="E389" s="705"/>
      <c r="F389" s="705"/>
      <c r="G389" s="705"/>
      <c r="H389" s="705"/>
      <c r="I389" s="705"/>
      <c r="J389" s="706"/>
      <c r="K389" s="705" t="s">
        <v>112</v>
      </c>
      <c r="L389" s="705"/>
      <c r="M389" s="705"/>
      <c r="N389" s="705"/>
    </row>
    <row r="390" spans="1:14" x14ac:dyDescent="0.25">
      <c r="A390" s="678"/>
      <c r="B390" s="554"/>
      <c r="C390" s="566"/>
      <c r="D390" s="701"/>
      <c r="E390" s="701"/>
      <c r="F390" s="567"/>
      <c r="G390" s="567"/>
      <c r="H390" s="567"/>
      <c r="I390" s="556"/>
      <c r="J390" s="569"/>
      <c r="K390" s="702"/>
      <c r="L390" s="567"/>
      <c r="M390" s="567"/>
      <c r="N390" s="567"/>
    </row>
    <row r="391" spans="1:14" x14ac:dyDescent="0.25">
      <c r="A391" s="678"/>
      <c r="B391" s="554"/>
      <c r="C391" s="566"/>
      <c r="D391" s="741"/>
      <c r="E391" s="741"/>
      <c r="F391" s="567"/>
      <c r="G391" s="567"/>
      <c r="H391" s="567"/>
      <c r="I391" s="567"/>
      <c r="J391" s="742"/>
      <c r="K391" s="567"/>
      <c r="L391" s="567"/>
      <c r="M391" s="567"/>
      <c r="N391" s="567"/>
    </row>
    <row r="392" spans="1:14" x14ac:dyDescent="0.25">
      <c r="A392" s="678"/>
      <c r="B392" s="554"/>
      <c r="C392" s="555"/>
      <c r="D392" s="570"/>
      <c r="E392" s="570"/>
      <c r="F392" s="556"/>
      <c r="G392" s="556"/>
      <c r="H392" s="556"/>
      <c r="I392" s="556"/>
      <c r="J392" s="569"/>
      <c r="K392" s="556"/>
      <c r="L392" s="556"/>
      <c r="M392" s="556"/>
      <c r="N392" s="556"/>
    </row>
    <row r="393" spans="1:14" x14ac:dyDescent="0.25">
      <c r="A393" s="743" t="s">
        <v>17</v>
      </c>
      <c r="B393" s="744"/>
      <c r="C393" s="743"/>
      <c r="D393" s="745"/>
      <c r="E393" s="745"/>
      <c r="F393" s="746"/>
      <c r="G393" s="745"/>
      <c r="H393" s="745"/>
      <c r="I393" s="745"/>
      <c r="J393" s="747"/>
      <c r="K393" s="745"/>
      <c r="L393" s="745"/>
      <c r="M393" s="745"/>
      <c r="N393" s="745"/>
    </row>
    <row r="394" spans="1:14" x14ac:dyDescent="0.25">
      <c r="L394" s="574">
        <f>ROUNDUP(SUM(L11:L392),2)</f>
        <v>6294779.9199999999</v>
      </c>
      <c r="M394" s="574">
        <f>ROUNDUP(SUM(M11:M392),2)</f>
        <v>6294779.9199999999</v>
      </c>
      <c r="N394" s="574">
        <f>ROUNDUP(SUM(N11:N392),2)</f>
        <v>6294779.9199999999</v>
      </c>
    </row>
  </sheetData>
  <sortState ref="A11:K394">
    <sortCondition ref="B11:B394"/>
  </sortState>
  <pageMargins left="0.511811024" right="0.511811024" top="0.78740157499999996" bottom="0.78740157499999996" header="0.31496062000000002" footer="0.3149606200000000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4"/>
  <sheetViews>
    <sheetView topLeftCell="A369" zoomScale="70" zoomScaleNormal="70" workbookViewId="0">
      <selection activeCell="K73" sqref="K73:K75"/>
    </sheetView>
  </sheetViews>
  <sheetFormatPr defaultRowHeight="15" x14ac:dyDescent="0.25"/>
  <cols>
    <col min="1" max="1" width="13.5703125" customWidth="1"/>
    <col min="2" max="2" width="62.7109375" customWidth="1"/>
    <col min="3" max="3" width="8.7109375" customWidth="1"/>
    <col min="4" max="4" width="12.7109375" customWidth="1"/>
    <col min="5" max="5" width="27.7109375" customWidth="1"/>
    <col min="6" max="6" width="25.7109375" customWidth="1"/>
    <col min="7" max="7" width="15.7109375" customWidth="1"/>
    <col min="8" max="8" width="22.28515625" customWidth="1"/>
    <col min="9" max="9" width="12.7109375" customWidth="1"/>
    <col min="10" max="10" width="16.140625" customWidth="1"/>
    <col min="11" max="11" width="20.7109375" customWidth="1"/>
  </cols>
  <sheetData>
    <row r="1" spans="1:11" ht="15.75" thickBot="1" x14ac:dyDescent="0.3">
      <c r="A1" s="1123" t="s">
        <v>1630</v>
      </c>
      <c r="B1" s="1124"/>
      <c r="C1" s="1124"/>
      <c r="D1" s="1124"/>
      <c r="E1" s="1124"/>
      <c r="F1" s="1124"/>
      <c r="G1" s="1124"/>
      <c r="H1" s="1124"/>
      <c r="I1" s="1124"/>
      <c r="J1" s="1124"/>
      <c r="K1" s="398"/>
    </row>
    <row r="2" spans="1:11" x14ac:dyDescent="0.25">
      <c r="A2" s="335"/>
      <c r="B2" s="205"/>
      <c r="C2" s="204"/>
      <c r="D2" s="379"/>
      <c r="E2" s="194"/>
      <c r="F2" s="203"/>
      <c r="G2" s="207"/>
      <c r="H2" s="298"/>
      <c r="I2" s="203"/>
      <c r="J2" s="206"/>
      <c r="K2" s="399"/>
    </row>
    <row r="3" spans="1:11" x14ac:dyDescent="0.25">
      <c r="A3" s="336" t="s">
        <v>61</v>
      </c>
      <c r="B3" s="208" t="s">
        <v>108</v>
      </c>
      <c r="C3" s="209"/>
      <c r="D3" s="380"/>
      <c r="E3" s="194"/>
      <c r="F3" s="201"/>
      <c r="G3" s="202"/>
      <c r="H3" s="297"/>
      <c r="I3" s="201"/>
      <c r="J3" s="13" t="s">
        <v>65</v>
      </c>
      <c r="K3" s="400" t="s">
        <v>387</v>
      </c>
    </row>
    <row r="4" spans="1:11" x14ac:dyDescent="0.25">
      <c r="A4" s="336" t="s">
        <v>62</v>
      </c>
      <c r="B4" s="208" t="s">
        <v>109</v>
      </c>
      <c r="C4" s="209"/>
      <c r="D4" s="380"/>
      <c r="E4" s="194"/>
      <c r="F4" s="201"/>
      <c r="G4" s="202"/>
      <c r="H4" s="297"/>
      <c r="I4" s="201"/>
      <c r="J4" s="13" t="s">
        <v>365</v>
      </c>
      <c r="K4" s="400" t="s">
        <v>387</v>
      </c>
    </row>
    <row r="5" spans="1:11" x14ac:dyDescent="0.25">
      <c r="A5" s="336" t="s">
        <v>63</v>
      </c>
      <c r="B5" s="208" t="s">
        <v>146</v>
      </c>
      <c r="C5" s="209"/>
      <c r="D5" s="380"/>
      <c r="E5" s="194"/>
      <c r="F5" s="201"/>
      <c r="G5" s="202"/>
      <c r="H5" s="297"/>
      <c r="I5" s="201"/>
      <c r="J5" s="13" t="s">
        <v>21</v>
      </c>
      <c r="K5" s="400">
        <v>0.3</v>
      </c>
    </row>
    <row r="6" spans="1:11" x14ac:dyDescent="0.25">
      <c r="A6" s="336" t="s">
        <v>64</v>
      </c>
      <c r="B6" s="208" t="s">
        <v>1891</v>
      </c>
      <c r="C6" s="209"/>
      <c r="D6" s="380"/>
      <c r="E6" s="194"/>
      <c r="F6" s="201"/>
      <c r="G6" s="202"/>
      <c r="H6" s="297"/>
      <c r="I6" s="201"/>
      <c r="J6" s="13" t="s">
        <v>1631</v>
      </c>
      <c r="K6" s="400">
        <v>0.2</v>
      </c>
    </row>
    <row r="7" spans="1:11" x14ac:dyDescent="0.25">
      <c r="A7" s="335"/>
      <c r="B7" s="205"/>
      <c r="C7" s="204"/>
      <c r="D7" s="379"/>
      <c r="E7" s="195"/>
      <c r="F7" s="203"/>
      <c r="G7" s="207"/>
      <c r="H7" s="298"/>
      <c r="I7" s="203"/>
      <c r="J7" s="206"/>
      <c r="K7" s="399"/>
    </row>
    <row r="8" spans="1:11" x14ac:dyDescent="0.25">
      <c r="A8" s="1186" t="s">
        <v>6</v>
      </c>
      <c r="B8" s="1188" t="s">
        <v>7</v>
      </c>
      <c r="C8" s="1188" t="s">
        <v>8</v>
      </c>
      <c r="D8" s="1190" t="s">
        <v>10</v>
      </c>
      <c r="E8" s="1192" t="s">
        <v>9</v>
      </c>
      <c r="F8" s="1193" t="s">
        <v>114</v>
      </c>
      <c r="G8" s="1194" t="s">
        <v>111</v>
      </c>
      <c r="H8" s="1196" t="s">
        <v>329</v>
      </c>
      <c r="I8" s="1188" t="s">
        <v>292</v>
      </c>
      <c r="J8" s="1192" t="s">
        <v>50</v>
      </c>
      <c r="K8" s="1198"/>
    </row>
    <row r="9" spans="1:11" x14ac:dyDescent="0.25">
      <c r="A9" s="1187"/>
      <c r="B9" s="1189"/>
      <c r="C9" s="1189"/>
      <c r="D9" s="1191"/>
      <c r="E9" s="1192"/>
      <c r="F9" s="1193"/>
      <c r="G9" s="1195"/>
      <c r="H9" s="1197"/>
      <c r="I9" s="1189"/>
      <c r="J9" s="353" t="s">
        <v>112</v>
      </c>
      <c r="K9" s="401" t="s">
        <v>113</v>
      </c>
    </row>
    <row r="10" spans="1:11" x14ac:dyDescent="0.25">
      <c r="A10" s="337"/>
      <c r="B10" s="211"/>
      <c r="C10" s="210"/>
      <c r="D10" s="381"/>
      <c r="E10" s="210"/>
      <c r="F10" s="212"/>
      <c r="G10" s="213"/>
      <c r="H10" s="299"/>
      <c r="I10" s="212"/>
      <c r="J10" s="214"/>
      <c r="K10" s="402"/>
    </row>
    <row r="11" spans="1:11" x14ac:dyDescent="0.25">
      <c r="A11" s="338">
        <v>1</v>
      </c>
      <c r="B11" s="56" t="s">
        <v>70</v>
      </c>
      <c r="C11" s="215"/>
      <c r="D11" s="382"/>
      <c r="E11" s="216"/>
      <c r="F11" s="217"/>
      <c r="G11" s="218"/>
      <c r="H11" s="220"/>
      <c r="I11" s="219"/>
      <c r="J11" s="220"/>
      <c r="K11" s="403"/>
    </row>
    <row r="12" spans="1:11" x14ac:dyDescent="0.25">
      <c r="A12" s="339" t="s">
        <v>11</v>
      </c>
      <c r="B12" s="221" t="s">
        <v>71</v>
      </c>
      <c r="C12" s="222" t="s">
        <v>56</v>
      </c>
      <c r="D12" s="383">
        <v>51.92</v>
      </c>
      <c r="E12" s="223" t="s">
        <v>123</v>
      </c>
      <c r="F12" s="224" t="s">
        <v>115</v>
      </c>
      <c r="G12" s="225">
        <v>600600</v>
      </c>
      <c r="H12" s="357">
        <v>11.32</v>
      </c>
      <c r="I12" s="227">
        <v>0.3</v>
      </c>
      <c r="J12" s="357">
        <v>14.72</v>
      </c>
      <c r="K12" s="404">
        <v>764.27</v>
      </c>
    </row>
    <row r="13" spans="1:11" x14ac:dyDescent="0.25">
      <c r="A13" s="339" t="s">
        <v>1</v>
      </c>
      <c r="B13" s="228" t="s">
        <v>72</v>
      </c>
      <c r="C13" s="229" t="s">
        <v>56</v>
      </c>
      <c r="D13" s="384">
        <v>37.72</v>
      </c>
      <c r="E13" s="223" t="s">
        <v>121</v>
      </c>
      <c r="F13" s="224" t="s">
        <v>115</v>
      </c>
      <c r="G13" s="225">
        <v>601200</v>
      </c>
      <c r="H13" s="357">
        <v>25.13</v>
      </c>
      <c r="I13" s="227">
        <v>0.3</v>
      </c>
      <c r="J13" s="357">
        <v>32.669999999999995</v>
      </c>
      <c r="K13" s="404">
        <v>1232.32</v>
      </c>
    </row>
    <row r="14" spans="1:11" x14ac:dyDescent="0.25">
      <c r="A14" s="339" t="s">
        <v>2</v>
      </c>
      <c r="B14" s="228" t="s">
        <v>1612</v>
      </c>
      <c r="C14" s="229" t="s">
        <v>57</v>
      </c>
      <c r="D14" s="384">
        <v>59</v>
      </c>
      <c r="E14" s="223" t="s">
        <v>122</v>
      </c>
      <c r="F14" s="224" t="s">
        <v>361</v>
      </c>
      <c r="G14" s="240">
        <v>610400</v>
      </c>
      <c r="H14" s="357">
        <v>124.33</v>
      </c>
      <c r="I14" s="227">
        <v>0.3</v>
      </c>
      <c r="J14" s="357">
        <v>161.63</v>
      </c>
      <c r="K14" s="404">
        <v>9536.17</v>
      </c>
    </row>
    <row r="15" spans="1:11" x14ac:dyDescent="0.25">
      <c r="A15" s="339" t="s">
        <v>3</v>
      </c>
      <c r="B15" s="230" t="s">
        <v>152</v>
      </c>
      <c r="C15" s="231" t="s">
        <v>40</v>
      </c>
      <c r="D15" s="385">
        <v>5</v>
      </c>
      <c r="E15" s="232" t="s">
        <v>124</v>
      </c>
      <c r="F15" s="191" t="s">
        <v>116</v>
      </c>
      <c r="G15" s="225" t="s">
        <v>35</v>
      </c>
      <c r="H15" s="358">
        <v>1226.9000000000001</v>
      </c>
      <c r="I15" s="233">
        <v>0.3</v>
      </c>
      <c r="J15" s="358">
        <v>1594.97</v>
      </c>
      <c r="K15" s="404">
        <v>7974.85</v>
      </c>
    </row>
    <row r="16" spans="1:11" x14ac:dyDescent="0.25">
      <c r="A16" s="339" t="s">
        <v>23</v>
      </c>
      <c r="B16" s="228" t="s">
        <v>60</v>
      </c>
      <c r="C16" s="229" t="s">
        <v>56</v>
      </c>
      <c r="D16" s="384">
        <v>6.79</v>
      </c>
      <c r="E16" s="223" t="s">
        <v>122</v>
      </c>
      <c r="F16" s="224" t="s">
        <v>361</v>
      </c>
      <c r="G16" s="240">
        <v>603900</v>
      </c>
      <c r="H16" s="357">
        <v>104.83</v>
      </c>
      <c r="I16" s="227">
        <v>0.3</v>
      </c>
      <c r="J16" s="357">
        <v>136.28</v>
      </c>
      <c r="K16" s="404">
        <v>925.35</v>
      </c>
    </row>
    <row r="17" spans="1:11" x14ac:dyDescent="0.25">
      <c r="A17" s="339" t="s">
        <v>41</v>
      </c>
      <c r="B17" s="228" t="s">
        <v>278</v>
      </c>
      <c r="C17" s="229" t="s">
        <v>57</v>
      </c>
      <c r="D17" s="384">
        <v>115</v>
      </c>
      <c r="E17" s="223" t="s">
        <v>125</v>
      </c>
      <c r="F17" s="224" t="s">
        <v>361</v>
      </c>
      <c r="G17" s="240">
        <v>810150</v>
      </c>
      <c r="H17" s="357">
        <v>38.229999999999997</v>
      </c>
      <c r="I17" s="227">
        <v>0.3</v>
      </c>
      <c r="J17" s="357">
        <v>49.699999999999996</v>
      </c>
      <c r="K17" s="404">
        <v>5715.5</v>
      </c>
    </row>
    <row r="18" spans="1:11" x14ac:dyDescent="0.25">
      <c r="A18" s="339" t="s">
        <v>42</v>
      </c>
      <c r="B18" s="228" t="s">
        <v>279</v>
      </c>
      <c r="C18" s="229" t="s">
        <v>57</v>
      </c>
      <c r="D18" s="384">
        <v>5</v>
      </c>
      <c r="E18" s="223" t="s">
        <v>125</v>
      </c>
      <c r="F18" s="224" t="s">
        <v>361</v>
      </c>
      <c r="G18" s="240">
        <v>810650</v>
      </c>
      <c r="H18" s="357">
        <v>31.98</v>
      </c>
      <c r="I18" s="227">
        <v>0.3</v>
      </c>
      <c r="J18" s="357">
        <v>41.58</v>
      </c>
      <c r="K18" s="404">
        <v>207.9</v>
      </c>
    </row>
    <row r="19" spans="1:11" x14ac:dyDescent="0.25">
      <c r="A19" s="339" t="s">
        <v>43</v>
      </c>
      <c r="B19" s="228" t="s">
        <v>75</v>
      </c>
      <c r="C19" s="229" t="s">
        <v>56</v>
      </c>
      <c r="D19" s="384">
        <v>3.29</v>
      </c>
      <c r="E19" s="223" t="s">
        <v>129</v>
      </c>
      <c r="F19" s="224" t="s">
        <v>361</v>
      </c>
      <c r="G19" s="240">
        <v>531000</v>
      </c>
      <c r="H19" s="357">
        <v>105.19</v>
      </c>
      <c r="I19" s="227">
        <v>0.3</v>
      </c>
      <c r="J19" s="357">
        <v>136.75</v>
      </c>
      <c r="K19" s="404">
        <v>449.90999999999997</v>
      </c>
    </row>
    <row r="20" spans="1:11" x14ac:dyDescent="0.25">
      <c r="A20" s="339" t="s">
        <v>44</v>
      </c>
      <c r="B20" s="228" t="s">
        <v>76</v>
      </c>
      <c r="C20" s="229" t="s">
        <v>56</v>
      </c>
      <c r="D20" s="384">
        <v>3.95</v>
      </c>
      <c r="E20" s="223" t="s">
        <v>130</v>
      </c>
      <c r="F20" s="224" t="s">
        <v>361</v>
      </c>
      <c r="G20" s="240">
        <v>516100</v>
      </c>
      <c r="H20" s="357">
        <v>73.83</v>
      </c>
      <c r="I20" s="227">
        <v>0.3</v>
      </c>
      <c r="J20" s="357">
        <v>95.98</v>
      </c>
      <c r="K20" s="404">
        <v>379.13</v>
      </c>
    </row>
    <row r="21" spans="1:11" x14ac:dyDescent="0.25">
      <c r="A21" s="339" t="s">
        <v>150</v>
      </c>
      <c r="B21" s="228" t="s">
        <v>1900</v>
      </c>
      <c r="C21" s="229" t="s">
        <v>56</v>
      </c>
      <c r="D21" s="384">
        <v>14.2</v>
      </c>
      <c r="E21" s="223" t="s">
        <v>121</v>
      </c>
      <c r="F21" s="224" t="s">
        <v>116</v>
      </c>
      <c r="G21" s="225" t="s">
        <v>35</v>
      </c>
      <c r="H21" s="357">
        <v>17.170000000000002</v>
      </c>
      <c r="I21" s="227">
        <v>0.3</v>
      </c>
      <c r="J21" s="357">
        <v>22.330000000000002</v>
      </c>
      <c r="K21" s="404">
        <v>317.08999999999997</v>
      </c>
    </row>
    <row r="22" spans="1:11" x14ac:dyDescent="0.25">
      <c r="A22" s="340"/>
      <c r="B22" s="241"/>
      <c r="C22" s="242"/>
      <c r="D22" s="386"/>
      <c r="E22" s="243"/>
      <c r="F22" s="244"/>
      <c r="G22" s="245"/>
      <c r="H22" s="359"/>
      <c r="I22" s="246"/>
      <c r="J22" s="359">
        <v>0</v>
      </c>
      <c r="K22" s="405"/>
    </row>
    <row r="23" spans="1:11" x14ac:dyDescent="0.25">
      <c r="A23" s="338" t="s">
        <v>148</v>
      </c>
      <c r="B23" s="51" t="s">
        <v>0</v>
      </c>
      <c r="C23" s="247"/>
      <c r="D23" s="387"/>
      <c r="E23" s="248"/>
      <c r="F23" s="217"/>
      <c r="G23" s="218"/>
      <c r="H23" s="356"/>
      <c r="I23" s="220"/>
      <c r="J23" s="356">
        <v>0</v>
      </c>
      <c r="K23" s="403"/>
    </row>
    <row r="24" spans="1:11" x14ac:dyDescent="0.25">
      <c r="A24" s="339" t="s">
        <v>12</v>
      </c>
      <c r="B24" s="221" t="s">
        <v>77</v>
      </c>
      <c r="C24" s="222" t="s">
        <v>55</v>
      </c>
      <c r="D24" s="383">
        <v>210.8</v>
      </c>
      <c r="E24" s="223" t="s">
        <v>120</v>
      </c>
      <c r="F24" s="224" t="s">
        <v>115</v>
      </c>
      <c r="G24" s="240">
        <v>400000</v>
      </c>
      <c r="H24" s="357">
        <v>0.69</v>
      </c>
      <c r="I24" s="227">
        <v>0.3</v>
      </c>
      <c r="J24" s="357">
        <v>0.9</v>
      </c>
      <c r="K24" s="404">
        <v>189.72</v>
      </c>
    </row>
    <row r="25" spans="1:11" x14ac:dyDescent="0.25">
      <c r="A25" s="339" t="s">
        <v>25</v>
      </c>
      <c r="B25" s="228" t="s">
        <v>78</v>
      </c>
      <c r="C25" s="229" t="s">
        <v>56</v>
      </c>
      <c r="D25" s="384">
        <v>265.64</v>
      </c>
      <c r="E25" s="223" t="s">
        <v>121</v>
      </c>
      <c r="F25" s="224" t="s">
        <v>115</v>
      </c>
      <c r="G25" s="240">
        <v>401200</v>
      </c>
      <c r="H25" s="357">
        <v>0.94</v>
      </c>
      <c r="I25" s="227">
        <v>0.3</v>
      </c>
      <c r="J25" s="357">
        <v>1.23</v>
      </c>
      <c r="K25" s="404">
        <v>326.74</v>
      </c>
    </row>
    <row r="26" spans="1:11" x14ac:dyDescent="0.25">
      <c r="A26" s="339" t="s">
        <v>13</v>
      </c>
      <c r="B26" s="228" t="s">
        <v>194</v>
      </c>
      <c r="C26" s="229" t="s">
        <v>56</v>
      </c>
      <c r="D26" s="384">
        <v>265.64</v>
      </c>
      <c r="E26" s="223" t="s">
        <v>123</v>
      </c>
      <c r="F26" s="224" t="s">
        <v>116</v>
      </c>
      <c r="G26" s="225" t="s">
        <v>35</v>
      </c>
      <c r="H26" s="357">
        <v>21.36</v>
      </c>
      <c r="I26" s="227">
        <v>0.3</v>
      </c>
      <c r="J26" s="357">
        <v>27.770000000000003</v>
      </c>
      <c r="K26" s="404">
        <v>7376.83</v>
      </c>
    </row>
    <row r="27" spans="1:11" x14ac:dyDescent="0.25">
      <c r="A27" s="341"/>
      <c r="B27" s="249"/>
      <c r="C27" s="250"/>
      <c r="D27" s="388"/>
      <c r="E27" s="251"/>
      <c r="F27" s="252"/>
      <c r="G27" s="253"/>
      <c r="H27" s="360"/>
      <c r="I27" s="254"/>
      <c r="J27" s="360">
        <v>0</v>
      </c>
      <c r="K27" s="406"/>
    </row>
    <row r="28" spans="1:11" x14ac:dyDescent="0.25">
      <c r="A28" s="338" t="s">
        <v>15</v>
      </c>
      <c r="B28" s="51" t="s">
        <v>4</v>
      </c>
      <c r="C28" s="247"/>
      <c r="D28" s="387"/>
      <c r="E28" s="248"/>
      <c r="F28" s="217"/>
      <c r="G28" s="218"/>
      <c r="H28" s="356"/>
      <c r="I28" s="220"/>
      <c r="J28" s="356">
        <v>0</v>
      </c>
      <c r="K28" s="403"/>
    </row>
    <row r="29" spans="1:11" x14ac:dyDescent="0.25">
      <c r="A29" s="342" t="s">
        <v>26</v>
      </c>
      <c r="B29" s="50" t="s">
        <v>281</v>
      </c>
      <c r="C29" s="255" t="s">
        <v>59</v>
      </c>
      <c r="D29" s="383">
        <v>1861.1</v>
      </c>
      <c r="E29" s="223" t="s">
        <v>126</v>
      </c>
      <c r="F29" s="224" t="s">
        <v>361</v>
      </c>
      <c r="G29" s="240">
        <v>570350</v>
      </c>
      <c r="H29" s="357" t="s">
        <v>35</v>
      </c>
      <c r="I29" s="227" t="s">
        <v>1797</v>
      </c>
      <c r="J29" s="357">
        <v>413.19</v>
      </c>
      <c r="K29" s="404">
        <v>768987.91</v>
      </c>
    </row>
    <row r="30" spans="1:11" x14ac:dyDescent="0.25">
      <c r="A30" s="342" t="s">
        <v>27</v>
      </c>
      <c r="B30" s="18" t="s">
        <v>280</v>
      </c>
      <c r="C30" s="237" t="s">
        <v>59</v>
      </c>
      <c r="D30" s="384">
        <v>57.63</v>
      </c>
      <c r="E30" s="223" t="s">
        <v>128</v>
      </c>
      <c r="F30" s="224" t="s">
        <v>361</v>
      </c>
      <c r="G30" s="240">
        <v>570200</v>
      </c>
      <c r="H30" s="357" t="s">
        <v>35</v>
      </c>
      <c r="I30" s="227" t="s">
        <v>1797</v>
      </c>
      <c r="J30" s="357">
        <v>326.29000000000002</v>
      </c>
      <c r="K30" s="404">
        <v>18804.099999999999</v>
      </c>
    </row>
    <row r="31" spans="1:11" x14ac:dyDescent="0.25">
      <c r="A31" s="342" t="s">
        <v>80</v>
      </c>
      <c r="B31" s="18" t="s">
        <v>282</v>
      </c>
      <c r="C31" s="237" t="s">
        <v>55</v>
      </c>
      <c r="D31" s="384">
        <v>480.23</v>
      </c>
      <c r="E31" s="223" t="s">
        <v>127</v>
      </c>
      <c r="F31" s="224" t="s">
        <v>361</v>
      </c>
      <c r="G31" s="240">
        <v>560400</v>
      </c>
      <c r="H31" s="357" t="s">
        <v>35</v>
      </c>
      <c r="I31" s="227" t="s">
        <v>1797</v>
      </c>
      <c r="J31" s="357">
        <v>6.84</v>
      </c>
      <c r="K31" s="404">
        <v>3284.78</v>
      </c>
    </row>
    <row r="32" spans="1:11" x14ac:dyDescent="0.25">
      <c r="A32" s="342" t="s">
        <v>81</v>
      </c>
      <c r="B32" s="238" t="s">
        <v>283</v>
      </c>
      <c r="C32" s="239" t="s">
        <v>55</v>
      </c>
      <c r="D32" s="383">
        <v>14563.75</v>
      </c>
      <c r="E32" s="223" t="s">
        <v>127</v>
      </c>
      <c r="F32" s="224" t="s">
        <v>361</v>
      </c>
      <c r="G32" s="240">
        <v>561120</v>
      </c>
      <c r="H32" s="357" t="s">
        <v>35</v>
      </c>
      <c r="I32" s="227" t="s">
        <v>1797</v>
      </c>
      <c r="J32" s="357">
        <v>1.73</v>
      </c>
      <c r="K32" s="404">
        <v>25195.289999999997</v>
      </c>
    </row>
    <row r="33" spans="1:11" x14ac:dyDescent="0.25">
      <c r="A33" s="342" t="s">
        <v>82</v>
      </c>
      <c r="B33" s="18" t="s">
        <v>75</v>
      </c>
      <c r="C33" s="237" t="s">
        <v>56</v>
      </c>
      <c r="D33" s="384">
        <v>72.03</v>
      </c>
      <c r="E33" s="223" t="s">
        <v>129</v>
      </c>
      <c r="F33" s="224" t="s">
        <v>361</v>
      </c>
      <c r="G33" s="240">
        <v>531000</v>
      </c>
      <c r="H33" s="357">
        <v>105.19</v>
      </c>
      <c r="I33" s="227">
        <v>0.3</v>
      </c>
      <c r="J33" s="357">
        <v>136.75</v>
      </c>
      <c r="K33" s="404">
        <v>9850.11</v>
      </c>
    </row>
    <row r="34" spans="1:11" x14ac:dyDescent="0.25">
      <c r="A34" s="342" t="s">
        <v>83</v>
      </c>
      <c r="B34" s="18" t="s">
        <v>76</v>
      </c>
      <c r="C34" s="237" t="s">
        <v>56</v>
      </c>
      <c r="D34" s="384">
        <v>86.44</v>
      </c>
      <c r="E34" s="223" t="s">
        <v>130</v>
      </c>
      <c r="F34" s="224" t="s">
        <v>361</v>
      </c>
      <c r="G34" s="240">
        <v>516100</v>
      </c>
      <c r="H34" s="357">
        <v>73.83</v>
      </c>
      <c r="I34" s="227">
        <v>0.3</v>
      </c>
      <c r="J34" s="357">
        <v>95.98</v>
      </c>
      <c r="K34" s="404">
        <v>8296.52</v>
      </c>
    </row>
    <row r="35" spans="1:11" x14ac:dyDescent="0.25">
      <c r="A35" s="342" t="s">
        <v>84</v>
      </c>
      <c r="B35" s="110" t="s">
        <v>86</v>
      </c>
      <c r="C35" s="256" t="s">
        <v>56</v>
      </c>
      <c r="D35" s="383">
        <v>96.05</v>
      </c>
      <c r="E35" s="234" t="s">
        <v>130</v>
      </c>
      <c r="F35" s="235" t="s">
        <v>116</v>
      </c>
      <c r="G35" s="257" t="s">
        <v>35</v>
      </c>
      <c r="H35" s="361">
        <v>72.05</v>
      </c>
      <c r="I35" s="236">
        <v>0.3</v>
      </c>
      <c r="J35" s="361">
        <v>93.67</v>
      </c>
      <c r="K35" s="404">
        <v>8997.01</v>
      </c>
    </row>
    <row r="36" spans="1:11" x14ac:dyDescent="0.25">
      <c r="A36" s="342" t="s">
        <v>85</v>
      </c>
      <c r="B36" s="18" t="s">
        <v>87</v>
      </c>
      <c r="C36" s="237" t="s">
        <v>55</v>
      </c>
      <c r="D36" s="384">
        <v>480.23</v>
      </c>
      <c r="E36" s="223" t="s">
        <v>131</v>
      </c>
      <c r="F36" s="224" t="s">
        <v>115</v>
      </c>
      <c r="G36" s="240">
        <v>511200</v>
      </c>
      <c r="H36" s="357">
        <v>2.73</v>
      </c>
      <c r="I36" s="227">
        <v>0.3</v>
      </c>
      <c r="J36" s="357">
        <v>3.55</v>
      </c>
      <c r="K36" s="404">
        <v>1704.82</v>
      </c>
    </row>
    <row r="37" spans="1:11" x14ac:dyDescent="0.25">
      <c r="A37" s="343"/>
      <c r="B37" s="258"/>
      <c r="C37" s="259"/>
      <c r="D37" s="389"/>
      <c r="E37" s="243"/>
      <c r="F37" s="252"/>
      <c r="G37" s="253"/>
      <c r="H37" s="360"/>
      <c r="I37" s="254"/>
      <c r="J37" s="360">
        <v>0</v>
      </c>
      <c r="K37" s="407"/>
    </row>
    <row r="38" spans="1:11" x14ac:dyDescent="0.25">
      <c r="A38" s="338" t="s">
        <v>16</v>
      </c>
      <c r="B38" s="51" t="s">
        <v>103</v>
      </c>
      <c r="C38" s="247"/>
      <c r="D38" s="387"/>
      <c r="E38" s="248"/>
      <c r="F38" s="217"/>
      <c r="G38" s="218"/>
      <c r="H38" s="356"/>
      <c r="I38" s="220"/>
      <c r="J38" s="356">
        <v>0</v>
      </c>
      <c r="K38" s="403"/>
    </row>
    <row r="39" spans="1:11" x14ac:dyDescent="0.25">
      <c r="A39" s="319" t="s">
        <v>22</v>
      </c>
      <c r="B39" s="54" t="s">
        <v>58</v>
      </c>
      <c r="C39" s="260"/>
      <c r="D39" s="390"/>
      <c r="E39" s="261"/>
      <c r="F39" s="262"/>
      <c r="G39" s="263"/>
      <c r="H39" s="362"/>
      <c r="I39" s="264"/>
      <c r="J39" s="362">
        <v>0</v>
      </c>
      <c r="K39" s="408"/>
    </row>
    <row r="40" spans="1:11" x14ac:dyDescent="0.25">
      <c r="A40" s="345" t="s">
        <v>36</v>
      </c>
      <c r="B40" s="18" t="s">
        <v>79</v>
      </c>
      <c r="C40" s="237" t="s">
        <v>55</v>
      </c>
      <c r="D40" s="391">
        <v>3522.81</v>
      </c>
      <c r="E40" s="57" t="s">
        <v>88</v>
      </c>
      <c r="F40" s="267" t="s">
        <v>137</v>
      </c>
      <c r="G40" s="266" t="s">
        <v>35</v>
      </c>
      <c r="H40" s="363">
        <v>80.06</v>
      </c>
      <c r="I40" s="227">
        <v>0.3</v>
      </c>
      <c r="J40" s="357">
        <v>104.08</v>
      </c>
      <c r="K40" s="404">
        <v>366654.07</v>
      </c>
    </row>
    <row r="41" spans="1:11" x14ac:dyDescent="0.25">
      <c r="A41" s="342"/>
      <c r="B41" s="18"/>
      <c r="C41" s="237"/>
      <c r="D41" s="391"/>
      <c r="E41" s="57"/>
      <c r="F41" s="270"/>
      <c r="G41" s="266"/>
      <c r="H41" s="363"/>
      <c r="I41" s="227"/>
      <c r="J41" s="357"/>
      <c r="K41" s="404"/>
    </row>
    <row r="42" spans="1:11" x14ac:dyDescent="0.25">
      <c r="A42" s="344"/>
      <c r="B42" s="304"/>
      <c r="C42" s="301"/>
      <c r="D42" s="392"/>
      <c r="E42" s="302"/>
      <c r="F42" s="252"/>
      <c r="G42" s="305"/>
      <c r="H42" s="360"/>
      <c r="I42" s="303"/>
      <c r="J42" s="360"/>
      <c r="K42" s="409"/>
    </row>
    <row r="43" spans="1:11" x14ac:dyDescent="0.25">
      <c r="A43" s="319" t="s">
        <v>28</v>
      </c>
      <c r="B43" s="54" t="s">
        <v>102</v>
      </c>
      <c r="C43" s="260"/>
      <c r="D43" s="390"/>
      <c r="E43" s="261"/>
      <c r="F43" s="262"/>
      <c r="G43" s="271"/>
      <c r="H43" s="362"/>
      <c r="I43" s="264"/>
      <c r="J43" s="362">
        <v>0</v>
      </c>
      <c r="K43" s="408"/>
    </row>
    <row r="44" spans="1:11" x14ac:dyDescent="0.25">
      <c r="A44" s="342" t="s">
        <v>37</v>
      </c>
      <c r="B44" s="50" t="s">
        <v>281</v>
      </c>
      <c r="C44" s="255" t="s">
        <v>59</v>
      </c>
      <c r="D44" s="393">
        <v>42.69</v>
      </c>
      <c r="E44" s="265" t="s">
        <v>126</v>
      </c>
      <c r="F44" s="224" t="s">
        <v>361</v>
      </c>
      <c r="G44" s="240">
        <v>570350</v>
      </c>
      <c r="H44" s="357" t="s">
        <v>35</v>
      </c>
      <c r="I44" s="227" t="s">
        <v>1797</v>
      </c>
      <c r="J44" s="357">
        <v>413.19</v>
      </c>
      <c r="K44" s="404">
        <v>17639.09</v>
      </c>
    </row>
    <row r="45" spans="1:11" x14ac:dyDescent="0.25">
      <c r="A45" s="342" t="s">
        <v>38</v>
      </c>
      <c r="B45" s="18" t="s">
        <v>282</v>
      </c>
      <c r="C45" s="237" t="s">
        <v>55</v>
      </c>
      <c r="D45" s="394">
        <v>444.73</v>
      </c>
      <c r="E45" s="265" t="s">
        <v>127</v>
      </c>
      <c r="F45" s="224" t="s">
        <v>361</v>
      </c>
      <c r="G45" s="240">
        <v>560400</v>
      </c>
      <c r="H45" s="357" t="s">
        <v>35</v>
      </c>
      <c r="I45" s="227" t="s">
        <v>1797</v>
      </c>
      <c r="J45" s="357">
        <v>6.84</v>
      </c>
      <c r="K45" s="404">
        <v>3041.96</v>
      </c>
    </row>
    <row r="46" spans="1:11" x14ac:dyDescent="0.25">
      <c r="A46" s="342" t="s">
        <v>39</v>
      </c>
      <c r="B46" s="18" t="s">
        <v>75</v>
      </c>
      <c r="C46" s="237" t="s">
        <v>56</v>
      </c>
      <c r="D46" s="394">
        <v>66.709999999999994</v>
      </c>
      <c r="E46" s="265" t="s">
        <v>129</v>
      </c>
      <c r="F46" s="224" t="s">
        <v>361</v>
      </c>
      <c r="G46" s="240">
        <v>531000</v>
      </c>
      <c r="H46" s="357">
        <v>105.19</v>
      </c>
      <c r="I46" s="227">
        <v>0.3</v>
      </c>
      <c r="J46" s="357">
        <v>136.75</v>
      </c>
      <c r="K46" s="404">
        <v>9122.6</v>
      </c>
    </row>
    <row r="47" spans="1:11" x14ac:dyDescent="0.25">
      <c r="A47" s="342" t="s">
        <v>51</v>
      </c>
      <c r="B47" s="18" t="s">
        <v>76</v>
      </c>
      <c r="C47" s="237" t="s">
        <v>56</v>
      </c>
      <c r="D47" s="394">
        <v>80.05</v>
      </c>
      <c r="E47" s="265" t="s">
        <v>130</v>
      </c>
      <c r="F47" s="224" t="s">
        <v>361</v>
      </c>
      <c r="G47" s="240">
        <v>516100</v>
      </c>
      <c r="H47" s="357">
        <v>73.83</v>
      </c>
      <c r="I47" s="227">
        <v>0.3</v>
      </c>
      <c r="J47" s="357">
        <v>95.98</v>
      </c>
      <c r="K47" s="404">
        <v>7683.2</v>
      </c>
    </row>
    <row r="48" spans="1:11" x14ac:dyDescent="0.25">
      <c r="A48" s="342" t="s">
        <v>181</v>
      </c>
      <c r="B48" s="18" t="s">
        <v>87</v>
      </c>
      <c r="C48" s="237" t="s">
        <v>55</v>
      </c>
      <c r="D48" s="394">
        <v>444.73</v>
      </c>
      <c r="E48" s="265" t="s">
        <v>131</v>
      </c>
      <c r="F48" s="224" t="s">
        <v>115</v>
      </c>
      <c r="G48" s="240">
        <v>511200</v>
      </c>
      <c r="H48" s="357">
        <v>2.73</v>
      </c>
      <c r="I48" s="227">
        <v>0.3</v>
      </c>
      <c r="J48" s="357">
        <v>3.55</v>
      </c>
      <c r="K48" s="404">
        <v>1578.8</v>
      </c>
    </row>
    <row r="49" spans="1:11" ht="25.5" x14ac:dyDescent="0.25">
      <c r="A49" s="342" t="s">
        <v>1836</v>
      </c>
      <c r="B49" s="18" t="s">
        <v>182</v>
      </c>
      <c r="C49" s="237" t="s">
        <v>55</v>
      </c>
      <c r="D49" s="394">
        <v>563.84</v>
      </c>
      <c r="E49" s="57" t="s">
        <v>95</v>
      </c>
      <c r="F49" s="224" t="s">
        <v>361</v>
      </c>
      <c r="G49" s="240">
        <v>534906</v>
      </c>
      <c r="H49" s="357">
        <v>49.13</v>
      </c>
      <c r="I49" s="227">
        <v>0.3</v>
      </c>
      <c r="J49" s="357">
        <v>63.869000000000007</v>
      </c>
      <c r="K49" s="404">
        <v>36011.9</v>
      </c>
    </row>
    <row r="50" spans="1:11" ht="25.5" x14ac:dyDescent="0.25">
      <c r="A50" s="342" t="s">
        <v>1837</v>
      </c>
      <c r="B50" s="18" t="s">
        <v>183</v>
      </c>
      <c r="C50" s="237" t="s">
        <v>55</v>
      </c>
      <c r="D50" s="394">
        <v>193.56</v>
      </c>
      <c r="E50" s="57" t="s">
        <v>95</v>
      </c>
      <c r="F50" s="224" t="s">
        <v>361</v>
      </c>
      <c r="G50" s="240">
        <v>534906</v>
      </c>
      <c r="H50" s="357">
        <v>49.13</v>
      </c>
      <c r="I50" s="227">
        <v>0.3</v>
      </c>
      <c r="J50" s="357">
        <v>63.87</v>
      </c>
      <c r="K50" s="404">
        <v>12362.68</v>
      </c>
    </row>
    <row r="51" spans="1:11" ht="25.5" x14ac:dyDescent="0.25">
      <c r="A51" s="342" t="s">
        <v>184</v>
      </c>
      <c r="B51" s="18" t="s">
        <v>185</v>
      </c>
      <c r="C51" s="237" t="s">
        <v>55</v>
      </c>
      <c r="D51" s="394">
        <v>58.91</v>
      </c>
      <c r="E51" s="57" t="s">
        <v>95</v>
      </c>
      <c r="F51" s="224" t="s">
        <v>361</v>
      </c>
      <c r="G51" s="240">
        <v>534908</v>
      </c>
      <c r="H51" s="357">
        <v>49.34</v>
      </c>
      <c r="I51" s="227">
        <v>0.3</v>
      </c>
      <c r="J51" s="357">
        <v>64.150000000000006</v>
      </c>
      <c r="K51" s="404">
        <v>3779.0800000000004</v>
      </c>
    </row>
    <row r="52" spans="1:11" ht="25.5" x14ac:dyDescent="0.25">
      <c r="A52" s="342" t="s">
        <v>186</v>
      </c>
      <c r="B52" s="18" t="s">
        <v>187</v>
      </c>
      <c r="C52" s="237" t="s">
        <v>55</v>
      </c>
      <c r="D52" s="394">
        <v>25.246499999999997</v>
      </c>
      <c r="E52" s="57" t="s">
        <v>95</v>
      </c>
      <c r="F52" s="224" t="s">
        <v>361</v>
      </c>
      <c r="G52" s="240">
        <v>534908</v>
      </c>
      <c r="H52" s="357">
        <v>49.34</v>
      </c>
      <c r="I52" s="227">
        <v>0.3</v>
      </c>
      <c r="J52" s="357">
        <v>64.150000000000006</v>
      </c>
      <c r="K52" s="404">
        <v>1619.57</v>
      </c>
    </row>
    <row r="53" spans="1:11" ht="25.5" x14ac:dyDescent="0.25">
      <c r="A53" s="342" t="s">
        <v>188</v>
      </c>
      <c r="B53" s="18" t="s">
        <v>92</v>
      </c>
      <c r="C53" s="237" t="s">
        <v>55</v>
      </c>
      <c r="D53" s="394">
        <v>841.55</v>
      </c>
      <c r="E53" s="57" t="s">
        <v>132</v>
      </c>
      <c r="F53" s="224" t="s">
        <v>115</v>
      </c>
      <c r="G53" s="225">
        <v>601100</v>
      </c>
      <c r="H53" s="357">
        <v>39.590000000000003</v>
      </c>
      <c r="I53" s="227">
        <v>0.3</v>
      </c>
      <c r="J53" s="357">
        <v>51.47</v>
      </c>
      <c r="K53" s="404">
        <v>43314.58</v>
      </c>
    </row>
    <row r="54" spans="1:11" x14ac:dyDescent="0.25">
      <c r="A54" s="342" t="s">
        <v>189</v>
      </c>
      <c r="B54" s="18" t="s">
        <v>1592</v>
      </c>
      <c r="C54" s="237" t="s">
        <v>56</v>
      </c>
      <c r="D54" s="394">
        <v>126.23</v>
      </c>
      <c r="E54" s="57" t="s">
        <v>130</v>
      </c>
      <c r="F54" s="224" t="s">
        <v>361</v>
      </c>
      <c r="G54" s="240">
        <v>531000</v>
      </c>
      <c r="H54" s="357">
        <v>105.19</v>
      </c>
      <c r="I54" s="227">
        <v>0.3</v>
      </c>
      <c r="J54" s="357">
        <v>136.75</v>
      </c>
      <c r="K54" s="404">
        <v>17261.96</v>
      </c>
    </row>
    <row r="55" spans="1:11" x14ac:dyDescent="0.25">
      <c r="A55" s="342" t="s">
        <v>190</v>
      </c>
      <c r="B55" s="18" t="s">
        <v>93</v>
      </c>
      <c r="C55" s="237" t="s">
        <v>55</v>
      </c>
      <c r="D55" s="394">
        <v>767.13</v>
      </c>
      <c r="E55" s="57" t="s">
        <v>96</v>
      </c>
      <c r="F55" s="224" t="s">
        <v>115</v>
      </c>
      <c r="G55" s="225">
        <v>800000</v>
      </c>
      <c r="H55" s="357">
        <v>7.78</v>
      </c>
      <c r="I55" s="227">
        <v>0.3</v>
      </c>
      <c r="J55" s="357">
        <v>10.119999999999999</v>
      </c>
      <c r="K55" s="404">
        <v>7763.3600000000006</v>
      </c>
    </row>
    <row r="56" spans="1:11" x14ac:dyDescent="0.25">
      <c r="A56" s="342" t="s">
        <v>192</v>
      </c>
      <c r="B56" s="148" t="s">
        <v>140</v>
      </c>
      <c r="C56" s="272" t="s">
        <v>40</v>
      </c>
      <c r="D56" s="394">
        <v>48</v>
      </c>
      <c r="E56" s="269" t="s">
        <v>97</v>
      </c>
      <c r="F56" s="191" t="s">
        <v>989</v>
      </c>
      <c r="G56" s="273" t="s">
        <v>35</v>
      </c>
      <c r="H56" s="357">
        <v>118.07</v>
      </c>
      <c r="I56" s="233">
        <v>0.3</v>
      </c>
      <c r="J56" s="358">
        <v>153.49099999999999</v>
      </c>
      <c r="K56" s="404">
        <v>7367.5700000000006</v>
      </c>
    </row>
    <row r="57" spans="1:11" x14ac:dyDescent="0.25">
      <c r="A57" s="342" t="s">
        <v>90</v>
      </c>
      <c r="B57" s="148" t="s">
        <v>141</v>
      </c>
      <c r="C57" s="272" t="s">
        <v>40</v>
      </c>
      <c r="D57" s="394">
        <v>58</v>
      </c>
      <c r="E57" s="269" t="s">
        <v>97</v>
      </c>
      <c r="F57" s="191" t="s">
        <v>989</v>
      </c>
      <c r="G57" s="273" t="s">
        <v>35</v>
      </c>
      <c r="H57" s="357">
        <v>140.47999999999999</v>
      </c>
      <c r="I57" s="233">
        <v>0.3</v>
      </c>
      <c r="J57" s="358">
        <v>182.624</v>
      </c>
      <c r="K57" s="404">
        <v>10592.2</v>
      </c>
    </row>
    <row r="58" spans="1:11" x14ac:dyDescent="0.25">
      <c r="A58" s="342" t="s">
        <v>91</v>
      </c>
      <c r="B58" s="18" t="s">
        <v>94</v>
      </c>
      <c r="C58" s="237" t="s">
        <v>40</v>
      </c>
      <c r="D58" s="394">
        <v>8</v>
      </c>
      <c r="E58" s="57" t="s">
        <v>98</v>
      </c>
      <c r="F58" s="224" t="s">
        <v>115</v>
      </c>
      <c r="G58" s="225">
        <v>850000</v>
      </c>
      <c r="H58" s="357">
        <v>4684.47</v>
      </c>
      <c r="I58" s="227">
        <v>0.3</v>
      </c>
      <c r="J58" s="357">
        <v>6089.8200000000006</v>
      </c>
      <c r="K58" s="404">
        <v>48718.559999999998</v>
      </c>
    </row>
    <row r="59" spans="1:11" x14ac:dyDescent="0.25">
      <c r="A59" s="344"/>
      <c r="B59" s="304"/>
      <c r="C59" s="301"/>
      <c r="D59" s="392"/>
      <c r="E59" s="317"/>
      <c r="F59" s="252"/>
      <c r="G59" s="253"/>
      <c r="H59" s="360"/>
      <c r="I59" s="303"/>
      <c r="J59" s="360"/>
      <c r="K59" s="409"/>
    </row>
    <row r="60" spans="1:11" x14ac:dyDescent="0.25">
      <c r="A60" s="319" t="s">
        <v>1798</v>
      </c>
      <c r="B60" s="54" t="s">
        <v>1802</v>
      </c>
      <c r="C60" s="260"/>
      <c r="D60" s="390"/>
      <c r="E60" s="261"/>
      <c r="F60" s="262"/>
      <c r="G60" s="271"/>
      <c r="H60" s="362"/>
      <c r="I60" s="264"/>
      <c r="J60" s="362">
        <v>0</v>
      </c>
      <c r="K60" s="408"/>
    </row>
    <row r="61" spans="1:11" ht="25.5" x14ac:dyDescent="0.25">
      <c r="A61" s="345" t="s">
        <v>1799</v>
      </c>
      <c r="B61" s="148" t="s">
        <v>1800</v>
      </c>
      <c r="C61" s="272" t="s">
        <v>57</v>
      </c>
      <c r="D61" s="394">
        <v>1056</v>
      </c>
      <c r="E61" s="269" t="s">
        <v>35</v>
      </c>
      <c r="F61" s="270" t="s">
        <v>116</v>
      </c>
      <c r="G61" s="273" t="s">
        <v>35</v>
      </c>
      <c r="H61" s="357">
        <v>299.36</v>
      </c>
      <c r="I61" s="233">
        <v>0.3</v>
      </c>
      <c r="J61" s="358">
        <v>389.17</v>
      </c>
      <c r="K61" s="404">
        <v>410963.52</v>
      </c>
    </row>
    <row r="62" spans="1:11" x14ac:dyDescent="0.25">
      <c r="A62" s="345" t="s">
        <v>1801</v>
      </c>
      <c r="B62" s="18" t="s">
        <v>1893</v>
      </c>
      <c r="C62" s="237" t="s">
        <v>57</v>
      </c>
      <c r="D62" s="391">
        <v>38.800000000000004</v>
      </c>
      <c r="E62" s="57" t="s">
        <v>35</v>
      </c>
      <c r="F62" s="224" t="s">
        <v>217</v>
      </c>
      <c r="G62" s="225">
        <v>74072</v>
      </c>
      <c r="H62" s="357">
        <v>155.22</v>
      </c>
      <c r="I62" s="227">
        <v>0.3</v>
      </c>
      <c r="J62" s="357">
        <v>201.79</v>
      </c>
      <c r="K62" s="404">
        <v>7829.46</v>
      </c>
    </row>
    <row r="63" spans="1:11" ht="25.5" x14ac:dyDescent="0.25">
      <c r="A63" s="345" t="s">
        <v>1857</v>
      </c>
      <c r="B63" s="35" t="s">
        <v>1892</v>
      </c>
      <c r="C63" s="250" t="s">
        <v>55</v>
      </c>
      <c r="D63" s="386">
        <v>123.43</v>
      </c>
      <c r="E63" s="57" t="s">
        <v>35</v>
      </c>
      <c r="F63" s="270" t="s">
        <v>116</v>
      </c>
      <c r="G63" s="273" t="s">
        <v>35</v>
      </c>
      <c r="H63" s="357">
        <v>145.74</v>
      </c>
      <c r="I63" s="233">
        <v>0.3</v>
      </c>
      <c r="J63" s="358">
        <v>189.47</v>
      </c>
      <c r="K63" s="404">
        <v>23386.289999999997</v>
      </c>
    </row>
    <row r="64" spans="1:11" ht="25.5" x14ac:dyDescent="0.25">
      <c r="A64" s="342" t="s">
        <v>1897</v>
      </c>
      <c r="B64" s="18" t="s">
        <v>1898</v>
      </c>
      <c r="C64" s="237" t="s">
        <v>55</v>
      </c>
      <c r="D64" s="394">
        <v>59.9</v>
      </c>
      <c r="E64" s="57" t="s">
        <v>35</v>
      </c>
      <c r="F64" s="270" t="s">
        <v>116</v>
      </c>
      <c r="G64" s="225" t="s">
        <v>35</v>
      </c>
      <c r="H64" s="357">
        <v>66.849999999999994</v>
      </c>
      <c r="I64" s="233">
        <v>0.3</v>
      </c>
      <c r="J64" s="358">
        <v>86.910000000000011</v>
      </c>
      <c r="K64" s="404">
        <v>5205.91</v>
      </c>
    </row>
    <row r="65" spans="1:11" x14ac:dyDescent="0.25">
      <c r="A65" s="344"/>
      <c r="B65" s="304"/>
      <c r="C65" s="301"/>
      <c r="D65" s="392"/>
      <c r="E65" s="317"/>
      <c r="F65" s="252"/>
      <c r="G65" s="253"/>
      <c r="H65" s="360"/>
      <c r="I65" s="303"/>
      <c r="J65" s="360"/>
      <c r="K65" s="409"/>
    </row>
    <row r="66" spans="1:11" x14ac:dyDescent="0.25">
      <c r="A66" s="338" t="s">
        <v>18</v>
      </c>
      <c r="B66" s="51" t="s">
        <v>5</v>
      </c>
      <c r="C66" s="247"/>
      <c r="D66" s="387"/>
      <c r="E66" s="248"/>
      <c r="F66" s="217"/>
      <c r="G66" s="218"/>
      <c r="H66" s="356"/>
      <c r="I66" s="220"/>
      <c r="J66" s="356">
        <v>0</v>
      </c>
      <c r="K66" s="403"/>
    </row>
    <row r="67" spans="1:11" x14ac:dyDescent="0.25">
      <c r="A67" s="319" t="s">
        <v>19</v>
      </c>
      <c r="B67" s="54" t="s">
        <v>32</v>
      </c>
      <c r="C67" s="260"/>
      <c r="D67" s="390"/>
      <c r="E67" s="261"/>
      <c r="F67" s="274"/>
      <c r="G67" s="275"/>
      <c r="H67" s="364"/>
      <c r="I67" s="276"/>
      <c r="J67" s="364">
        <v>0</v>
      </c>
      <c r="K67" s="410"/>
    </row>
    <row r="68" spans="1:11" ht="25.5" x14ac:dyDescent="0.25">
      <c r="A68" s="342" t="s">
        <v>45</v>
      </c>
      <c r="B68" s="53" t="s">
        <v>284</v>
      </c>
      <c r="C68" s="255" t="s">
        <v>55</v>
      </c>
      <c r="D68" s="395">
        <v>1009.13</v>
      </c>
      <c r="E68" s="223" t="s">
        <v>133</v>
      </c>
      <c r="F68" s="224" t="s">
        <v>218</v>
      </c>
      <c r="G68" s="225">
        <v>5214001</v>
      </c>
      <c r="H68" s="357">
        <v>15.88</v>
      </c>
      <c r="I68" s="227">
        <v>0.3</v>
      </c>
      <c r="J68" s="357">
        <v>20.650000000000002</v>
      </c>
      <c r="K68" s="404">
        <v>20838.539999999997</v>
      </c>
    </row>
    <row r="69" spans="1:11" ht="25.5" x14ac:dyDescent="0.25">
      <c r="A69" s="342" t="s">
        <v>46</v>
      </c>
      <c r="B69" s="20" t="s">
        <v>285</v>
      </c>
      <c r="C69" s="237" t="s">
        <v>55</v>
      </c>
      <c r="D69" s="391">
        <v>676.77</v>
      </c>
      <c r="E69" s="223" t="s">
        <v>133</v>
      </c>
      <c r="F69" s="224" t="s">
        <v>218</v>
      </c>
      <c r="G69" s="225">
        <v>5214001</v>
      </c>
      <c r="H69" s="357">
        <v>15.88</v>
      </c>
      <c r="I69" s="227">
        <v>0.3</v>
      </c>
      <c r="J69" s="357">
        <v>20.650000000000002</v>
      </c>
      <c r="K69" s="404">
        <v>13975.31</v>
      </c>
    </row>
    <row r="70" spans="1:11" ht="25.5" x14ac:dyDescent="0.25">
      <c r="A70" s="342" t="s">
        <v>154</v>
      </c>
      <c r="B70" s="20" t="s">
        <v>286</v>
      </c>
      <c r="C70" s="237" t="s">
        <v>55</v>
      </c>
      <c r="D70" s="391">
        <v>707.55</v>
      </c>
      <c r="E70" s="223" t="s">
        <v>134</v>
      </c>
      <c r="F70" s="224" t="s">
        <v>218</v>
      </c>
      <c r="G70" s="225">
        <v>5213407</v>
      </c>
      <c r="H70" s="357">
        <v>26.85</v>
      </c>
      <c r="I70" s="227">
        <v>0.3</v>
      </c>
      <c r="J70" s="357">
        <v>34.909999999999997</v>
      </c>
      <c r="K70" s="404">
        <v>24700.579999999998</v>
      </c>
    </row>
    <row r="71" spans="1:11" ht="25.5" x14ac:dyDescent="0.25">
      <c r="A71" s="342" t="s">
        <v>47</v>
      </c>
      <c r="B71" s="20" t="s">
        <v>287</v>
      </c>
      <c r="C71" s="237" t="s">
        <v>55</v>
      </c>
      <c r="D71" s="391">
        <v>172.34</v>
      </c>
      <c r="E71" s="223" t="s">
        <v>134</v>
      </c>
      <c r="F71" s="224" t="s">
        <v>218</v>
      </c>
      <c r="G71" s="240">
        <v>5213407</v>
      </c>
      <c r="H71" s="357">
        <v>26.85</v>
      </c>
      <c r="I71" s="227">
        <v>0.3</v>
      </c>
      <c r="J71" s="357">
        <v>34.909999999999997</v>
      </c>
      <c r="K71" s="404">
        <v>6016.39</v>
      </c>
    </row>
    <row r="72" spans="1:11" ht="25.5" x14ac:dyDescent="0.25">
      <c r="A72" s="342" t="s">
        <v>155</v>
      </c>
      <c r="B72" s="20" t="s">
        <v>288</v>
      </c>
      <c r="C72" s="237" t="s">
        <v>55</v>
      </c>
      <c r="D72" s="391">
        <v>297.54000000000002</v>
      </c>
      <c r="E72" s="223" t="s">
        <v>134</v>
      </c>
      <c r="F72" s="224" t="s">
        <v>218</v>
      </c>
      <c r="G72" s="240">
        <v>5213407</v>
      </c>
      <c r="H72" s="357">
        <v>26.85</v>
      </c>
      <c r="I72" s="227">
        <v>0.3</v>
      </c>
      <c r="J72" s="357">
        <v>34.909999999999997</v>
      </c>
      <c r="K72" s="404">
        <v>10387.130000000001</v>
      </c>
    </row>
    <row r="73" spans="1:11" ht="25.5" x14ac:dyDescent="0.25">
      <c r="A73" s="342" t="s">
        <v>156</v>
      </c>
      <c r="B73" s="20" t="s">
        <v>289</v>
      </c>
      <c r="C73" s="237" t="s">
        <v>55</v>
      </c>
      <c r="D73" s="391">
        <v>99</v>
      </c>
      <c r="E73" s="223" t="s">
        <v>134</v>
      </c>
      <c r="F73" s="224" t="s">
        <v>218</v>
      </c>
      <c r="G73" s="240">
        <v>5213407</v>
      </c>
      <c r="H73" s="357">
        <v>26.85</v>
      </c>
      <c r="I73" s="227">
        <v>0.3</v>
      </c>
      <c r="J73" s="357">
        <v>34.909999999999997</v>
      </c>
      <c r="K73" s="404">
        <v>3456.09</v>
      </c>
    </row>
    <row r="74" spans="1:11" x14ac:dyDescent="0.25">
      <c r="A74" s="342" t="s">
        <v>157</v>
      </c>
      <c r="B74" s="20" t="s">
        <v>105</v>
      </c>
      <c r="C74" s="237" t="s">
        <v>40</v>
      </c>
      <c r="D74" s="391">
        <v>145</v>
      </c>
      <c r="E74" s="223" t="s">
        <v>135</v>
      </c>
      <c r="F74" s="224" t="s">
        <v>115</v>
      </c>
      <c r="G74" s="240">
        <v>873000</v>
      </c>
      <c r="H74" s="357">
        <v>33.68</v>
      </c>
      <c r="I74" s="227">
        <v>0.3</v>
      </c>
      <c r="J74" s="357">
        <v>43.79</v>
      </c>
      <c r="K74" s="404">
        <v>6349.55</v>
      </c>
    </row>
    <row r="75" spans="1:11" x14ac:dyDescent="0.25">
      <c r="A75" s="344"/>
      <c r="B75" s="300"/>
      <c r="C75" s="301"/>
      <c r="D75" s="392"/>
      <c r="E75" s="302"/>
      <c r="F75" s="252"/>
      <c r="G75" s="253"/>
      <c r="H75" s="360"/>
      <c r="I75" s="303"/>
      <c r="J75" s="360"/>
      <c r="K75" s="409"/>
    </row>
    <row r="76" spans="1:11" x14ac:dyDescent="0.25">
      <c r="A76" s="319" t="s">
        <v>29</v>
      </c>
      <c r="B76" s="54" t="s">
        <v>33</v>
      </c>
      <c r="C76" s="260"/>
      <c r="D76" s="390"/>
      <c r="E76" s="261"/>
      <c r="F76" s="274"/>
      <c r="G76" s="275"/>
      <c r="H76" s="364"/>
      <c r="I76" s="276"/>
      <c r="J76" s="364">
        <v>0</v>
      </c>
      <c r="K76" s="410"/>
    </row>
    <row r="77" spans="1:11" x14ac:dyDescent="0.25">
      <c r="A77" s="342" t="s">
        <v>48</v>
      </c>
      <c r="B77" s="53" t="s">
        <v>66</v>
      </c>
      <c r="C77" s="255" t="s">
        <v>55</v>
      </c>
      <c r="D77" s="393">
        <v>76.5</v>
      </c>
      <c r="E77" s="223" t="s">
        <v>136</v>
      </c>
      <c r="F77" s="224" t="s">
        <v>115</v>
      </c>
      <c r="G77" s="225">
        <v>820000</v>
      </c>
      <c r="H77" s="357">
        <v>331.93</v>
      </c>
      <c r="I77" s="227">
        <v>0.3</v>
      </c>
      <c r="J77" s="357">
        <v>431.51</v>
      </c>
      <c r="K77" s="404">
        <v>33010.520000000004</v>
      </c>
    </row>
    <row r="78" spans="1:11" x14ac:dyDescent="0.25">
      <c r="A78" s="342" t="s">
        <v>158</v>
      </c>
      <c r="B78" s="20" t="s">
        <v>106</v>
      </c>
      <c r="C78" s="237" t="s">
        <v>55</v>
      </c>
      <c r="D78" s="394">
        <v>21.93</v>
      </c>
      <c r="E78" s="223" t="s">
        <v>136</v>
      </c>
      <c r="F78" s="224" t="s">
        <v>116</v>
      </c>
      <c r="G78" s="225" t="s">
        <v>35</v>
      </c>
      <c r="H78" s="357">
        <v>56.02</v>
      </c>
      <c r="I78" s="227">
        <v>0.3</v>
      </c>
      <c r="J78" s="357">
        <v>72.83</v>
      </c>
      <c r="K78" s="404">
        <v>1597.17</v>
      </c>
    </row>
    <row r="79" spans="1:11" x14ac:dyDescent="0.25">
      <c r="A79" s="342" t="s">
        <v>159</v>
      </c>
      <c r="B79" s="20" t="s">
        <v>107</v>
      </c>
      <c r="C79" s="237" t="s">
        <v>40</v>
      </c>
      <c r="D79" s="394">
        <v>2</v>
      </c>
      <c r="E79" s="223" t="s">
        <v>136</v>
      </c>
      <c r="F79" s="224" t="s">
        <v>116</v>
      </c>
      <c r="G79" s="225" t="s">
        <v>35</v>
      </c>
      <c r="H79" s="357">
        <v>116.37</v>
      </c>
      <c r="I79" s="227">
        <v>0.3</v>
      </c>
      <c r="J79" s="357">
        <v>151.29</v>
      </c>
      <c r="K79" s="404">
        <v>302.58</v>
      </c>
    </row>
    <row r="80" spans="1:11" x14ac:dyDescent="0.25">
      <c r="A80" s="342" t="s">
        <v>160</v>
      </c>
      <c r="B80" s="20" t="s">
        <v>67</v>
      </c>
      <c r="C80" s="237" t="s">
        <v>40</v>
      </c>
      <c r="D80" s="394">
        <v>1</v>
      </c>
      <c r="E80" s="223" t="s">
        <v>136</v>
      </c>
      <c r="F80" s="224" t="s">
        <v>116</v>
      </c>
      <c r="G80" s="225" t="s">
        <v>35</v>
      </c>
      <c r="H80" s="357">
        <v>432.04</v>
      </c>
      <c r="I80" s="227">
        <v>0.3</v>
      </c>
      <c r="J80" s="357">
        <v>561.66</v>
      </c>
      <c r="K80" s="404">
        <v>561.66</v>
      </c>
    </row>
    <row r="81" spans="1:11" x14ac:dyDescent="0.25">
      <c r="A81" s="342" t="s">
        <v>161</v>
      </c>
      <c r="B81" s="20" t="s">
        <v>68</v>
      </c>
      <c r="C81" s="237" t="s">
        <v>40</v>
      </c>
      <c r="D81" s="394">
        <v>1</v>
      </c>
      <c r="E81" s="223" t="s">
        <v>136</v>
      </c>
      <c r="F81" s="224" t="s">
        <v>115</v>
      </c>
      <c r="G81" s="225">
        <v>821300</v>
      </c>
      <c r="H81" s="357">
        <v>432</v>
      </c>
      <c r="I81" s="227">
        <v>0.3</v>
      </c>
      <c r="J81" s="357">
        <v>561.6</v>
      </c>
      <c r="K81" s="404">
        <v>561.6</v>
      </c>
    </row>
    <row r="82" spans="1:11" x14ac:dyDescent="0.25">
      <c r="A82" s="342" t="s">
        <v>162</v>
      </c>
      <c r="B82" s="20" t="s">
        <v>69</v>
      </c>
      <c r="C82" s="237" t="s">
        <v>40</v>
      </c>
      <c r="D82" s="394">
        <v>130</v>
      </c>
      <c r="E82" s="223" t="s">
        <v>136</v>
      </c>
      <c r="F82" s="224" t="s">
        <v>115</v>
      </c>
      <c r="G82" s="225">
        <v>821400</v>
      </c>
      <c r="H82" s="357">
        <v>541.1</v>
      </c>
      <c r="I82" s="227">
        <v>0.3</v>
      </c>
      <c r="J82" s="357">
        <v>703.43</v>
      </c>
      <c r="K82" s="404">
        <v>91445.9</v>
      </c>
    </row>
    <row r="83" spans="1:11" ht="25.5" x14ac:dyDescent="0.25">
      <c r="A83" s="342" t="s">
        <v>163</v>
      </c>
      <c r="B83" s="18" t="s">
        <v>1839</v>
      </c>
      <c r="C83" s="237" t="s">
        <v>40</v>
      </c>
      <c r="D83" s="394">
        <v>19</v>
      </c>
      <c r="E83" s="57" t="s">
        <v>136</v>
      </c>
      <c r="F83" s="224" t="s">
        <v>137</v>
      </c>
      <c r="G83" s="225" t="s">
        <v>35</v>
      </c>
      <c r="H83" s="357">
        <v>2134.0800000000004</v>
      </c>
      <c r="I83" s="227">
        <v>0.2</v>
      </c>
      <c r="J83" s="357">
        <v>2560.9</v>
      </c>
      <c r="K83" s="404">
        <v>48657.1</v>
      </c>
    </row>
    <row r="84" spans="1:11" x14ac:dyDescent="0.25">
      <c r="A84" s="343"/>
      <c r="B84" s="258"/>
      <c r="C84" s="259"/>
      <c r="D84" s="389"/>
      <c r="E84" s="243"/>
      <c r="F84" s="252"/>
      <c r="G84" s="253"/>
      <c r="H84" s="360"/>
      <c r="I84" s="254"/>
      <c r="J84" s="360">
        <v>0</v>
      </c>
      <c r="K84" s="407"/>
    </row>
    <row r="85" spans="1:11" x14ac:dyDescent="0.25">
      <c r="A85" s="338" t="s">
        <v>171</v>
      </c>
      <c r="B85" s="51" t="s">
        <v>104</v>
      </c>
      <c r="C85" s="247"/>
      <c r="D85" s="387"/>
      <c r="E85" s="248"/>
      <c r="F85" s="217"/>
      <c r="G85" s="218"/>
      <c r="H85" s="356"/>
      <c r="I85" s="220"/>
      <c r="J85" s="356">
        <v>0</v>
      </c>
      <c r="K85" s="403"/>
    </row>
    <row r="86" spans="1:11" x14ac:dyDescent="0.25">
      <c r="A86" s="319" t="s">
        <v>30</v>
      </c>
      <c r="B86" s="54" t="s">
        <v>1795</v>
      </c>
      <c r="C86" s="260"/>
      <c r="D86" s="390"/>
      <c r="E86" s="261"/>
      <c r="F86" s="274"/>
      <c r="G86" s="275"/>
      <c r="H86" s="364"/>
      <c r="I86" s="276"/>
      <c r="J86" s="364"/>
      <c r="K86" s="410"/>
    </row>
    <row r="87" spans="1:11" ht="25.5" x14ac:dyDescent="0.25">
      <c r="A87" s="342" t="s">
        <v>1632</v>
      </c>
      <c r="B87" s="20" t="s">
        <v>366</v>
      </c>
      <c r="C87" s="237" t="s">
        <v>40</v>
      </c>
      <c r="D87" s="391">
        <v>5</v>
      </c>
      <c r="E87" s="223" t="s">
        <v>35</v>
      </c>
      <c r="F87" s="224" t="s">
        <v>137</v>
      </c>
      <c r="G87" s="225" t="s">
        <v>35</v>
      </c>
      <c r="H87" s="357">
        <v>4147.79</v>
      </c>
      <c r="I87" s="227">
        <v>0.2</v>
      </c>
      <c r="J87" s="357">
        <v>4977.3500000000004</v>
      </c>
      <c r="K87" s="404">
        <v>24886.75</v>
      </c>
    </row>
    <row r="88" spans="1:11" ht="25.5" x14ac:dyDescent="0.25">
      <c r="A88" s="342" t="s">
        <v>1633</v>
      </c>
      <c r="B88" s="20" t="s">
        <v>367</v>
      </c>
      <c r="C88" s="237" t="s">
        <v>40</v>
      </c>
      <c r="D88" s="391">
        <v>2</v>
      </c>
      <c r="E88" s="223" t="s">
        <v>35</v>
      </c>
      <c r="F88" s="224" t="s">
        <v>137</v>
      </c>
      <c r="G88" s="225" t="s">
        <v>35</v>
      </c>
      <c r="H88" s="357">
        <v>1895.86</v>
      </c>
      <c r="I88" s="227">
        <v>0.2</v>
      </c>
      <c r="J88" s="357">
        <v>2275.0400000000004</v>
      </c>
      <c r="K88" s="404">
        <v>4550.08</v>
      </c>
    </row>
    <row r="89" spans="1:11" ht="25.5" x14ac:dyDescent="0.25">
      <c r="A89" s="342" t="s">
        <v>1634</v>
      </c>
      <c r="B89" s="20" t="s">
        <v>368</v>
      </c>
      <c r="C89" s="237" t="s">
        <v>40</v>
      </c>
      <c r="D89" s="391">
        <v>2</v>
      </c>
      <c r="E89" s="223" t="s">
        <v>35</v>
      </c>
      <c r="F89" s="224" t="s">
        <v>137</v>
      </c>
      <c r="G89" s="225" t="s">
        <v>35</v>
      </c>
      <c r="H89" s="357">
        <v>1923.1</v>
      </c>
      <c r="I89" s="227">
        <v>0.2</v>
      </c>
      <c r="J89" s="357">
        <v>2307.7199999999998</v>
      </c>
      <c r="K89" s="404">
        <v>4615.4399999999996</v>
      </c>
    </row>
    <row r="90" spans="1:11" ht="25.5" x14ac:dyDescent="0.25">
      <c r="A90" s="342" t="s">
        <v>1635</v>
      </c>
      <c r="B90" s="20" t="s">
        <v>369</v>
      </c>
      <c r="C90" s="237" t="s">
        <v>40</v>
      </c>
      <c r="D90" s="391">
        <v>1</v>
      </c>
      <c r="E90" s="223" t="s">
        <v>35</v>
      </c>
      <c r="F90" s="224" t="s">
        <v>137</v>
      </c>
      <c r="G90" s="225" t="s">
        <v>35</v>
      </c>
      <c r="H90" s="357">
        <v>2134.0800000000004</v>
      </c>
      <c r="I90" s="227">
        <v>0.2</v>
      </c>
      <c r="J90" s="357">
        <v>2560.9</v>
      </c>
      <c r="K90" s="404">
        <v>2560.9</v>
      </c>
    </row>
    <row r="91" spans="1:11" ht="25.5" x14ac:dyDescent="0.25">
      <c r="A91" s="342" t="s">
        <v>1636</v>
      </c>
      <c r="B91" s="20" t="s">
        <v>370</v>
      </c>
      <c r="C91" s="237" t="s">
        <v>40</v>
      </c>
      <c r="D91" s="391">
        <v>2</v>
      </c>
      <c r="E91" s="223" t="s">
        <v>35</v>
      </c>
      <c r="F91" s="224" t="s">
        <v>137</v>
      </c>
      <c r="G91" s="225" t="s">
        <v>35</v>
      </c>
      <c r="H91" s="357">
        <v>2022.24</v>
      </c>
      <c r="I91" s="227">
        <v>0.2</v>
      </c>
      <c r="J91" s="357">
        <v>2426.69</v>
      </c>
      <c r="K91" s="404">
        <v>4853.38</v>
      </c>
    </row>
    <row r="92" spans="1:11" ht="25.5" x14ac:dyDescent="0.25">
      <c r="A92" s="342" t="s">
        <v>1637</v>
      </c>
      <c r="B92" s="20" t="s">
        <v>371</v>
      </c>
      <c r="C92" s="237" t="s">
        <v>40</v>
      </c>
      <c r="D92" s="391">
        <v>1</v>
      </c>
      <c r="E92" s="223" t="s">
        <v>35</v>
      </c>
      <c r="F92" s="224" t="s">
        <v>137</v>
      </c>
      <c r="G92" s="225" t="s">
        <v>35</v>
      </c>
      <c r="H92" s="357">
        <v>2022.24</v>
      </c>
      <c r="I92" s="227">
        <v>0.2</v>
      </c>
      <c r="J92" s="357">
        <v>2426.69</v>
      </c>
      <c r="K92" s="404">
        <v>2426.69</v>
      </c>
    </row>
    <row r="93" spans="1:11" ht="38.25" x14ac:dyDescent="0.25">
      <c r="A93" s="342" t="s">
        <v>1638</v>
      </c>
      <c r="B93" s="20" t="s">
        <v>1619</v>
      </c>
      <c r="C93" s="237" t="s">
        <v>40</v>
      </c>
      <c r="D93" s="391">
        <v>5</v>
      </c>
      <c r="E93" s="223" t="s">
        <v>35</v>
      </c>
      <c r="F93" s="224" t="s">
        <v>137</v>
      </c>
      <c r="G93" s="225" t="s">
        <v>35</v>
      </c>
      <c r="H93" s="357">
        <v>4597.59</v>
      </c>
      <c r="I93" s="227">
        <v>0.2</v>
      </c>
      <c r="J93" s="357">
        <v>5517.1100000000006</v>
      </c>
      <c r="K93" s="404">
        <v>27585.55</v>
      </c>
    </row>
    <row r="94" spans="1:11" ht="38.25" x14ac:dyDescent="0.25">
      <c r="A94" s="342" t="s">
        <v>1639</v>
      </c>
      <c r="B94" s="20" t="s">
        <v>1620</v>
      </c>
      <c r="C94" s="237" t="s">
        <v>40</v>
      </c>
      <c r="D94" s="391">
        <v>1</v>
      </c>
      <c r="E94" s="223" t="s">
        <v>35</v>
      </c>
      <c r="F94" s="224" t="s">
        <v>137</v>
      </c>
      <c r="G94" s="225" t="s">
        <v>35</v>
      </c>
      <c r="H94" s="357">
        <v>4204.76</v>
      </c>
      <c r="I94" s="227">
        <v>0.2</v>
      </c>
      <c r="J94" s="357">
        <v>5045.72</v>
      </c>
      <c r="K94" s="404">
        <v>5045.72</v>
      </c>
    </row>
    <row r="95" spans="1:11" ht="38.25" x14ac:dyDescent="0.25">
      <c r="A95" s="342" t="s">
        <v>1640</v>
      </c>
      <c r="B95" s="20" t="s">
        <v>1621</v>
      </c>
      <c r="C95" s="237" t="s">
        <v>40</v>
      </c>
      <c r="D95" s="391">
        <v>5</v>
      </c>
      <c r="E95" s="223" t="s">
        <v>35</v>
      </c>
      <c r="F95" s="224" t="s">
        <v>137</v>
      </c>
      <c r="G95" s="225" t="s">
        <v>35</v>
      </c>
      <c r="H95" s="357">
        <v>3591.32</v>
      </c>
      <c r="I95" s="227">
        <v>0.2</v>
      </c>
      <c r="J95" s="357">
        <v>4309.59</v>
      </c>
      <c r="K95" s="404">
        <v>21547.95</v>
      </c>
    </row>
    <row r="96" spans="1:11" ht="38.25" x14ac:dyDescent="0.25">
      <c r="A96" s="342" t="s">
        <v>1641</v>
      </c>
      <c r="B96" s="20" t="s">
        <v>1622</v>
      </c>
      <c r="C96" s="237" t="s">
        <v>40</v>
      </c>
      <c r="D96" s="391">
        <v>4</v>
      </c>
      <c r="E96" s="223" t="s">
        <v>35</v>
      </c>
      <c r="F96" s="224" t="s">
        <v>137</v>
      </c>
      <c r="G96" s="225" t="s">
        <v>35</v>
      </c>
      <c r="H96" s="357">
        <v>2762.8500000000004</v>
      </c>
      <c r="I96" s="227">
        <v>0.2</v>
      </c>
      <c r="J96" s="357">
        <v>3315.42</v>
      </c>
      <c r="K96" s="404">
        <v>13261.68</v>
      </c>
    </row>
    <row r="97" spans="1:11" ht="25.5" x14ac:dyDescent="0.25">
      <c r="A97" s="342" t="s">
        <v>1642</v>
      </c>
      <c r="B97" s="20" t="s">
        <v>1623</v>
      </c>
      <c r="C97" s="237" t="s">
        <v>40</v>
      </c>
      <c r="D97" s="391">
        <v>2</v>
      </c>
      <c r="E97" s="223" t="s">
        <v>35</v>
      </c>
      <c r="F97" s="224" t="s">
        <v>137</v>
      </c>
      <c r="G97" s="225" t="s">
        <v>35</v>
      </c>
      <c r="H97" s="357">
        <v>4024.3900000000003</v>
      </c>
      <c r="I97" s="227">
        <v>0.2</v>
      </c>
      <c r="J97" s="357">
        <v>4829.2700000000004</v>
      </c>
      <c r="K97" s="404">
        <v>9658.5400000000009</v>
      </c>
    </row>
    <row r="98" spans="1:11" ht="76.5" x14ac:dyDescent="0.25">
      <c r="A98" s="342" t="s">
        <v>1643</v>
      </c>
      <c r="B98" s="20" t="s">
        <v>1624</v>
      </c>
      <c r="C98" s="237" t="s">
        <v>40</v>
      </c>
      <c r="D98" s="391">
        <v>1</v>
      </c>
      <c r="E98" s="223" t="s">
        <v>35</v>
      </c>
      <c r="F98" s="224" t="s">
        <v>137</v>
      </c>
      <c r="G98" s="225" t="s">
        <v>35</v>
      </c>
      <c r="H98" s="357">
        <v>35246.240000000005</v>
      </c>
      <c r="I98" s="227">
        <v>0.2</v>
      </c>
      <c r="J98" s="357">
        <v>42295.490000000005</v>
      </c>
      <c r="K98" s="404">
        <v>42295.49</v>
      </c>
    </row>
    <row r="99" spans="1:11" x14ac:dyDescent="0.25">
      <c r="A99" s="342" t="s">
        <v>1644</v>
      </c>
      <c r="B99" s="20" t="s">
        <v>372</v>
      </c>
      <c r="C99" s="237" t="s">
        <v>40</v>
      </c>
      <c r="D99" s="391">
        <v>1</v>
      </c>
      <c r="E99" s="223" t="s">
        <v>35</v>
      </c>
      <c r="F99" s="224" t="s">
        <v>137</v>
      </c>
      <c r="G99" s="225" t="s">
        <v>35</v>
      </c>
      <c r="H99" s="357">
        <v>1106.4100000000001</v>
      </c>
      <c r="I99" s="227">
        <v>0.2</v>
      </c>
      <c r="J99" s="357">
        <v>1327.7</v>
      </c>
      <c r="K99" s="404">
        <v>1327.7</v>
      </c>
    </row>
    <row r="100" spans="1:11" ht="25.5" x14ac:dyDescent="0.25">
      <c r="A100" s="342" t="s">
        <v>1645</v>
      </c>
      <c r="B100" s="20" t="s">
        <v>1625</v>
      </c>
      <c r="C100" s="237" t="s">
        <v>40</v>
      </c>
      <c r="D100" s="391">
        <v>19</v>
      </c>
      <c r="E100" s="223" t="s">
        <v>35</v>
      </c>
      <c r="F100" s="224" t="s">
        <v>137</v>
      </c>
      <c r="G100" s="225" t="s">
        <v>35</v>
      </c>
      <c r="H100" s="357">
        <v>298.13</v>
      </c>
      <c r="I100" s="227">
        <v>0.2</v>
      </c>
      <c r="J100" s="357">
        <v>357.76</v>
      </c>
      <c r="K100" s="404">
        <v>6797.44</v>
      </c>
    </row>
    <row r="101" spans="1:11" ht="25.5" x14ac:dyDescent="0.25">
      <c r="A101" s="342" t="s">
        <v>1646</v>
      </c>
      <c r="B101" s="20" t="s">
        <v>373</v>
      </c>
      <c r="C101" s="237" t="s">
        <v>40</v>
      </c>
      <c r="D101" s="391">
        <v>1</v>
      </c>
      <c r="E101" s="223" t="s">
        <v>35</v>
      </c>
      <c r="F101" s="224" t="s">
        <v>137</v>
      </c>
      <c r="G101" s="225" t="s">
        <v>35</v>
      </c>
      <c r="H101" s="357">
        <v>2155.4100000000003</v>
      </c>
      <c r="I101" s="227">
        <v>0.2</v>
      </c>
      <c r="J101" s="357">
        <v>2586.5</v>
      </c>
      <c r="K101" s="404">
        <v>2586.5</v>
      </c>
    </row>
    <row r="102" spans="1:11" ht="25.5" x14ac:dyDescent="0.25">
      <c r="A102" s="342" t="s">
        <v>1647</v>
      </c>
      <c r="B102" s="20" t="s">
        <v>374</v>
      </c>
      <c r="C102" s="237" t="s">
        <v>57</v>
      </c>
      <c r="D102" s="391">
        <v>20</v>
      </c>
      <c r="E102" s="223" t="s">
        <v>35</v>
      </c>
      <c r="F102" s="224" t="s">
        <v>137</v>
      </c>
      <c r="G102" s="225" t="s">
        <v>35</v>
      </c>
      <c r="H102" s="357">
        <v>12.24</v>
      </c>
      <c r="I102" s="227">
        <v>0.2</v>
      </c>
      <c r="J102" s="357">
        <v>14.69</v>
      </c>
      <c r="K102" s="404">
        <v>293.8</v>
      </c>
    </row>
    <row r="103" spans="1:11" ht="38.25" x14ac:dyDescent="0.25">
      <c r="A103" s="342" t="s">
        <v>1648</v>
      </c>
      <c r="B103" s="20" t="s">
        <v>1626</v>
      </c>
      <c r="C103" s="237" t="s">
        <v>57</v>
      </c>
      <c r="D103" s="391">
        <v>345</v>
      </c>
      <c r="E103" s="223" t="s">
        <v>35</v>
      </c>
      <c r="F103" s="224" t="s">
        <v>137</v>
      </c>
      <c r="G103" s="225" t="s">
        <v>35</v>
      </c>
      <c r="H103" s="357">
        <v>122.62</v>
      </c>
      <c r="I103" s="227">
        <v>0.2</v>
      </c>
      <c r="J103" s="357">
        <v>147.14999999999998</v>
      </c>
      <c r="K103" s="404">
        <v>50766.75</v>
      </c>
    </row>
    <row r="104" spans="1:11" ht="51" x14ac:dyDescent="0.25">
      <c r="A104" s="342" t="s">
        <v>1649</v>
      </c>
      <c r="B104" s="20" t="s">
        <v>1627</v>
      </c>
      <c r="C104" s="237" t="s">
        <v>57</v>
      </c>
      <c r="D104" s="391">
        <v>149</v>
      </c>
      <c r="E104" s="223" t="s">
        <v>35</v>
      </c>
      <c r="F104" s="224" t="s">
        <v>137</v>
      </c>
      <c r="G104" s="225" t="s">
        <v>35</v>
      </c>
      <c r="H104" s="357">
        <v>17.57</v>
      </c>
      <c r="I104" s="227">
        <v>0.2</v>
      </c>
      <c r="J104" s="357">
        <v>21.09</v>
      </c>
      <c r="K104" s="404">
        <v>3142.41</v>
      </c>
    </row>
    <row r="105" spans="1:11" ht="25.5" x14ac:dyDescent="0.25">
      <c r="A105" s="342" t="s">
        <v>1650</v>
      </c>
      <c r="B105" s="20" t="s">
        <v>375</v>
      </c>
      <c r="C105" s="237" t="s">
        <v>57</v>
      </c>
      <c r="D105" s="391">
        <v>242</v>
      </c>
      <c r="E105" s="223" t="s">
        <v>35</v>
      </c>
      <c r="F105" s="224" t="s">
        <v>137</v>
      </c>
      <c r="G105" s="225" t="s">
        <v>35</v>
      </c>
      <c r="H105" s="357">
        <v>10.47</v>
      </c>
      <c r="I105" s="227">
        <v>0.2</v>
      </c>
      <c r="J105" s="357">
        <v>12.57</v>
      </c>
      <c r="K105" s="404">
        <v>3041.94</v>
      </c>
    </row>
    <row r="106" spans="1:11" ht="38.25" x14ac:dyDescent="0.25">
      <c r="A106" s="342" t="s">
        <v>1651</v>
      </c>
      <c r="B106" s="20" t="s">
        <v>1628</v>
      </c>
      <c r="C106" s="237" t="s">
        <v>57</v>
      </c>
      <c r="D106" s="391">
        <v>358</v>
      </c>
      <c r="E106" s="223" t="s">
        <v>35</v>
      </c>
      <c r="F106" s="224" t="s">
        <v>137</v>
      </c>
      <c r="G106" s="225" t="s">
        <v>35</v>
      </c>
      <c r="H106" s="357">
        <v>11.69</v>
      </c>
      <c r="I106" s="227">
        <v>0.2</v>
      </c>
      <c r="J106" s="357">
        <v>14.03</v>
      </c>
      <c r="K106" s="404">
        <v>5022.74</v>
      </c>
    </row>
    <row r="107" spans="1:11" x14ac:dyDescent="0.25">
      <c r="A107" s="342" t="s">
        <v>1654</v>
      </c>
      <c r="B107" s="20" t="s">
        <v>377</v>
      </c>
      <c r="C107" s="237" t="s">
        <v>40</v>
      </c>
      <c r="D107" s="391">
        <v>1</v>
      </c>
      <c r="E107" s="223" t="s">
        <v>35</v>
      </c>
      <c r="F107" s="224" t="s">
        <v>137</v>
      </c>
      <c r="G107" s="225" t="s">
        <v>35</v>
      </c>
      <c r="H107" s="357">
        <v>511.7</v>
      </c>
      <c r="I107" s="227">
        <v>0.2</v>
      </c>
      <c r="J107" s="357">
        <v>614.04</v>
      </c>
      <c r="K107" s="404">
        <v>614.04</v>
      </c>
    </row>
    <row r="108" spans="1:11" x14ac:dyDescent="0.25">
      <c r="A108" s="342" t="s">
        <v>1655</v>
      </c>
      <c r="B108" s="20" t="s">
        <v>378</v>
      </c>
      <c r="C108" s="237" t="s">
        <v>40</v>
      </c>
      <c r="D108" s="391">
        <v>3</v>
      </c>
      <c r="E108" s="223" t="s">
        <v>35</v>
      </c>
      <c r="F108" s="224" t="s">
        <v>137</v>
      </c>
      <c r="G108" s="225" t="s">
        <v>35</v>
      </c>
      <c r="H108" s="357">
        <v>415.2</v>
      </c>
      <c r="I108" s="227">
        <v>0.2</v>
      </c>
      <c r="J108" s="357">
        <v>498.24</v>
      </c>
      <c r="K108" s="404">
        <v>1494.72</v>
      </c>
    </row>
    <row r="109" spans="1:11" x14ac:dyDescent="0.25">
      <c r="A109" s="342" t="s">
        <v>1656</v>
      </c>
      <c r="B109" s="20" t="s">
        <v>379</v>
      </c>
      <c r="C109" s="237" t="s">
        <v>40</v>
      </c>
      <c r="D109" s="391">
        <v>4</v>
      </c>
      <c r="E109" s="223" t="s">
        <v>35</v>
      </c>
      <c r="F109" s="224" t="s">
        <v>137</v>
      </c>
      <c r="G109" s="225" t="s">
        <v>35</v>
      </c>
      <c r="H109" s="357">
        <v>316.02999999999997</v>
      </c>
      <c r="I109" s="227">
        <v>0.2</v>
      </c>
      <c r="J109" s="357">
        <v>379.24</v>
      </c>
      <c r="K109" s="404">
        <v>1516.96</v>
      </c>
    </row>
    <row r="110" spans="1:11" x14ac:dyDescent="0.25">
      <c r="A110" s="342" t="s">
        <v>1657</v>
      </c>
      <c r="B110" s="20" t="s">
        <v>380</v>
      </c>
      <c r="C110" s="237" t="s">
        <v>40</v>
      </c>
      <c r="D110" s="391">
        <v>2</v>
      </c>
      <c r="E110" s="223" t="s">
        <v>35</v>
      </c>
      <c r="F110" s="224" t="s">
        <v>137</v>
      </c>
      <c r="G110" s="225" t="s">
        <v>35</v>
      </c>
      <c r="H110" s="357">
        <v>314.84999999999997</v>
      </c>
      <c r="I110" s="227">
        <v>0.2</v>
      </c>
      <c r="J110" s="357">
        <v>377.82</v>
      </c>
      <c r="K110" s="404">
        <v>755.64</v>
      </c>
    </row>
    <row r="111" spans="1:11" x14ac:dyDescent="0.25">
      <c r="A111" s="342" t="s">
        <v>1658</v>
      </c>
      <c r="B111" s="20" t="s">
        <v>381</v>
      </c>
      <c r="C111" s="237" t="s">
        <v>40</v>
      </c>
      <c r="D111" s="391">
        <v>3</v>
      </c>
      <c r="E111" s="223" t="s">
        <v>35</v>
      </c>
      <c r="F111" s="224" t="s">
        <v>137</v>
      </c>
      <c r="G111" s="225" t="s">
        <v>35</v>
      </c>
      <c r="H111" s="357">
        <v>337.38</v>
      </c>
      <c r="I111" s="227">
        <v>0.2</v>
      </c>
      <c r="J111" s="357">
        <v>404.86</v>
      </c>
      <c r="K111" s="404">
        <v>1214.58</v>
      </c>
    </row>
    <row r="112" spans="1:11" x14ac:dyDescent="0.25">
      <c r="A112" s="342" t="s">
        <v>1659</v>
      </c>
      <c r="B112" s="20" t="s">
        <v>382</v>
      </c>
      <c r="C112" s="237" t="s">
        <v>40</v>
      </c>
      <c r="D112" s="391">
        <v>3</v>
      </c>
      <c r="E112" s="223" t="s">
        <v>35</v>
      </c>
      <c r="F112" s="224" t="s">
        <v>137</v>
      </c>
      <c r="G112" s="225" t="s">
        <v>35</v>
      </c>
      <c r="H112" s="357">
        <v>489.68</v>
      </c>
      <c r="I112" s="227">
        <v>0.2</v>
      </c>
      <c r="J112" s="357">
        <v>587.62</v>
      </c>
      <c r="K112" s="404">
        <v>1762.86</v>
      </c>
    </row>
    <row r="113" spans="1:11" x14ac:dyDescent="0.25">
      <c r="A113" s="342" t="s">
        <v>1660</v>
      </c>
      <c r="B113" s="20" t="s">
        <v>383</v>
      </c>
      <c r="C113" s="237" t="s">
        <v>40</v>
      </c>
      <c r="D113" s="391">
        <v>2</v>
      </c>
      <c r="E113" s="223" t="s">
        <v>35</v>
      </c>
      <c r="F113" s="224" t="s">
        <v>137</v>
      </c>
      <c r="G113" s="225" t="s">
        <v>35</v>
      </c>
      <c r="H113" s="357">
        <v>397.84999999999997</v>
      </c>
      <c r="I113" s="227">
        <v>0.2</v>
      </c>
      <c r="J113" s="357">
        <v>477.42</v>
      </c>
      <c r="K113" s="404">
        <v>954.84</v>
      </c>
    </row>
    <row r="114" spans="1:11" x14ac:dyDescent="0.25">
      <c r="A114" s="342"/>
      <c r="B114" s="20"/>
      <c r="C114" s="237"/>
      <c r="D114" s="391"/>
      <c r="E114" s="223"/>
      <c r="F114" s="224"/>
      <c r="G114" s="225"/>
      <c r="H114" s="357"/>
      <c r="I114" s="227"/>
      <c r="J114" s="357"/>
      <c r="K114" s="404"/>
    </row>
    <row r="115" spans="1:11" x14ac:dyDescent="0.25">
      <c r="A115" s="344"/>
      <c r="B115" s="300"/>
      <c r="C115" s="301"/>
      <c r="D115" s="392"/>
      <c r="E115" s="302"/>
      <c r="F115" s="252"/>
      <c r="G115" s="253"/>
      <c r="H115" s="360"/>
      <c r="I115" s="303"/>
      <c r="J115" s="360"/>
      <c r="K115" s="409"/>
    </row>
    <row r="116" spans="1:11" x14ac:dyDescent="0.25">
      <c r="A116" s="319" t="s">
        <v>31</v>
      </c>
      <c r="B116" s="54" t="s">
        <v>1661</v>
      </c>
      <c r="C116" s="260"/>
      <c r="D116" s="390"/>
      <c r="E116" s="261"/>
      <c r="F116" s="274"/>
      <c r="G116" s="275"/>
      <c r="H116" s="364"/>
      <c r="I116" s="276"/>
      <c r="J116" s="364"/>
      <c r="K116" s="410"/>
    </row>
    <row r="117" spans="1:11" ht="25.5" x14ac:dyDescent="0.25">
      <c r="A117" s="342" t="s">
        <v>1662</v>
      </c>
      <c r="B117" s="20" t="s">
        <v>366</v>
      </c>
      <c r="C117" s="237" t="s">
        <v>40</v>
      </c>
      <c r="D117" s="391">
        <v>6</v>
      </c>
      <c r="E117" s="223" t="s">
        <v>35</v>
      </c>
      <c r="F117" s="224" t="s">
        <v>137</v>
      </c>
      <c r="G117" s="225" t="s">
        <v>35</v>
      </c>
      <c r="H117" s="357">
        <v>4147.79</v>
      </c>
      <c r="I117" s="227">
        <v>0.2</v>
      </c>
      <c r="J117" s="357">
        <v>4977.3500000000004</v>
      </c>
      <c r="K117" s="404">
        <v>29864.1</v>
      </c>
    </row>
    <row r="118" spans="1:11" ht="25.5" x14ac:dyDescent="0.25">
      <c r="A118" s="342" t="s">
        <v>1663</v>
      </c>
      <c r="B118" s="20" t="s">
        <v>367</v>
      </c>
      <c r="C118" s="237" t="s">
        <v>40</v>
      </c>
      <c r="D118" s="391">
        <v>2</v>
      </c>
      <c r="E118" s="223" t="s">
        <v>35</v>
      </c>
      <c r="F118" s="224" t="s">
        <v>137</v>
      </c>
      <c r="G118" s="225" t="s">
        <v>35</v>
      </c>
      <c r="H118" s="357">
        <v>1895.86</v>
      </c>
      <c r="I118" s="227">
        <v>0.2</v>
      </c>
      <c r="J118" s="357">
        <v>2275.0400000000004</v>
      </c>
      <c r="K118" s="404">
        <v>4550.08</v>
      </c>
    </row>
    <row r="119" spans="1:11" ht="25.5" x14ac:dyDescent="0.25">
      <c r="A119" s="342" t="s">
        <v>1664</v>
      </c>
      <c r="B119" s="20" t="s">
        <v>368</v>
      </c>
      <c r="C119" s="237" t="s">
        <v>40</v>
      </c>
      <c r="D119" s="391">
        <v>3</v>
      </c>
      <c r="E119" s="223" t="s">
        <v>35</v>
      </c>
      <c r="F119" s="224" t="s">
        <v>137</v>
      </c>
      <c r="G119" s="225" t="s">
        <v>35</v>
      </c>
      <c r="H119" s="357">
        <v>1923.1</v>
      </c>
      <c r="I119" s="227">
        <v>0.2</v>
      </c>
      <c r="J119" s="357">
        <v>2307.7199999999998</v>
      </c>
      <c r="K119" s="404">
        <v>6923.16</v>
      </c>
    </row>
    <row r="120" spans="1:11" ht="25.5" x14ac:dyDescent="0.25">
      <c r="A120" s="342" t="s">
        <v>1665</v>
      </c>
      <c r="B120" s="20" t="s">
        <v>369</v>
      </c>
      <c r="C120" s="237" t="s">
        <v>40</v>
      </c>
      <c r="D120" s="391">
        <v>1</v>
      </c>
      <c r="E120" s="223" t="s">
        <v>35</v>
      </c>
      <c r="F120" s="224" t="s">
        <v>137</v>
      </c>
      <c r="G120" s="225" t="s">
        <v>35</v>
      </c>
      <c r="H120" s="357">
        <v>2134.0800000000004</v>
      </c>
      <c r="I120" s="227">
        <v>0.2</v>
      </c>
      <c r="J120" s="357">
        <v>2560.9</v>
      </c>
      <c r="K120" s="404">
        <v>2560.9</v>
      </c>
    </row>
    <row r="121" spans="1:11" ht="25.5" x14ac:dyDescent="0.25">
      <c r="A121" s="342" t="s">
        <v>1666</v>
      </c>
      <c r="B121" s="20" t="s">
        <v>370</v>
      </c>
      <c r="C121" s="237" t="s">
        <v>40</v>
      </c>
      <c r="D121" s="391">
        <v>3</v>
      </c>
      <c r="E121" s="223" t="s">
        <v>35</v>
      </c>
      <c r="F121" s="224" t="s">
        <v>137</v>
      </c>
      <c r="G121" s="225" t="s">
        <v>35</v>
      </c>
      <c r="H121" s="357">
        <v>2022.24</v>
      </c>
      <c r="I121" s="227">
        <v>0.2</v>
      </c>
      <c r="J121" s="357">
        <v>2426.69</v>
      </c>
      <c r="K121" s="404">
        <v>7280.07</v>
      </c>
    </row>
    <row r="122" spans="1:11" ht="38.25" x14ac:dyDescent="0.25">
      <c r="A122" s="342" t="s">
        <v>1667</v>
      </c>
      <c r="B122" s="20" t="s">
        <v>1619</v>
      </c>
      <c r="C122" s="237" t="s">
        <v>40</v>
      </c>
      <c r="D122" s="391">
        <v>6</v>
      </c>
      <c r="E122" s="223" t="s">
        <v>35</v>
      </c>
      <c r="F122" s="224" t="s">
        <v>137</v>
      </c>
      <c r="G122" s="225" t="s">
        <v>35</v>
      </c>
      <c r="H122" s="357">
        <v>4597.59</v>
      </c>
      <c r="I122" s="227">
        <v>0.2</v>
      </c>
      <c r="J122" s="357">
        <v>5517.1100000000006</v>
      </c>
      <c r="K122" s="404">
        <v>33102.660000000003</v>
      </c>
    </row>
    <row r="123" spans="1:11" ht="38.25" x14ac:dyDescent="0.25">
      <c r="A123" s="342" t="s">
        <v>1668</v>
      </c>
      <c r="B123" s="20" t="s">
        <v>1621</v>
      </c>
      <c r="C123" s="237" t="s">
        <v>40</v>
      </c>
      <c r="D123" s="391">
        <v>6</v>
      </c>
      <c r="E123" s="223" t="s">
        <v>35</v>
      </c>
      <c r="F123" s="224" t="s">
        <v>137</v>
      </c>
      <c r="G123" s="225" t="s">
        <v>35</v>
      </c>
      <c r="H123" s="357">
        <v>3591.32</v>
      </c>
      <c r="I123" s="227">
        <v>0.2</v>
      </c>
      <c r="J123" s="357">
        <v>4309.59</v>
      </c>
      <c r="K123" s="404">
        <v>25857.54</v>
      </c>
    </row>
    <row r="124" spans="1:11" ht="38.25" x14ac:dyDescent="0.25">
      <c r="A124" s="342" t="s">
        <v>1669</v>
      </c>
      <c r="B124" s="20" t="s">
        <v>1622</v>
      </c>
      <c r="C124" s="237" t="s">
        <v>40</v>
      </c>
      <c r="D124" s="391">
        <v>6</v>
      </c>
      <c r="E124" s="223" t="s">
        <v>35</v>
      </c>
      <c r="F124" s="224" t="s">
        <v>137</v>
      </c>
      <c r="G124" s="225" t="s">
        <v>35</v>
      </c>
      <c r="H124" s="357">
        <v>2762.8500000000004</v>
      </c>
      <c r="I124" s="227">
        <v>0.2</v>
      </c>
      <c r="J124" s="357">
        <v>3315.42</v>
      </c>
      <c r="K124" s="404">
        <v>19892.52</v>
      </c>
    </row>
    <row r="125" spans="1:11" ht="25.5" x14ac:dyDescent="0.25">
      <c r="A125" s="342" t="s">
        <v>1670</v>
      </c>
      <c r="B125" s="20" t="s">
        <v>1623</v>
      </c>
      <c r="C125" s="237" t="s">
        <v>40</v>
      </c>
      <c r="D125" s="391">
        <v>4</v>
      </c>
      <c r="E125" s="223" t="s">
        <v>35</v>
      </c>
      <c r="F125" s="224" t="s">
        <v>137</v>
      </c>
      <c r="G125" s="225" t="s">
        <v>35</v>
      </c>
      <c r="H125" s="357">
        <v>4024.3900000000003</v>
      </c>
      <c r="I125" s="227">
        <v>0.2</v>
      </c>
      <c r="J125" s="357">
        <v>4829.2700000000004</v>
      </c>
      <c r="K125" s="404">
        <v>19317.080000000002</v>
      </c>
    </row>
    <row r="126" spans="1:11" ht="76.5" x14ac:dyDescent="0.25">
      <c r="A126" s="342" t="s">
        <v>1671</v>
      </c>
      <c r="B126" s="20" t="s">
        <v>1624</v>
      </c>
      <c r="C126" s="237" t="s">
        <v>40</v>
      </c>
      <c r="D126" s="391">
        <v>1</v>
      </c>
      <c r="E126" s="223" t="s">
        <v>35</v>
      </c>
      <c r="F126" s="224" t="s">
        <v>137</v>
      </c>
      <c r="G126" s="225" t="s">
        <v>35</v>
      </c>
      <c r="H126" s="357">
        <v>35246.240000000005</v>
      </c>
      <c r="I126" s="227">
        <v>0.2</v>
      </c>
      <c r="J126" s="357">
        <v>42295.490000000005</v>
      </c>
      <c r="K126" s="404">
        <v>42295.49</v>
      </c>
    </row>
    <row r="127" spans="1:11" x14ac:dyDescent="0.25">
      <c r="A127" s="342" t="s">
        <v>1672</v>
      </c>
      <c r="B127" s="20" t="s">
        <v>372</v>
      </c>
      <c r="C127" s="237" t="s">
        <v>40</v>
      </c>
      <c r="D127" s="391">
        <v>1</v>
      </c>
      <c r="E127" s="223" t="s">
        <v>35</v>
      </c>
      <c r="F127" s="224" t="s">
        <v>137</v>
      </c>
      <c r="G127" s="225" t="s">
        <v>35</v>
      </c>
      <c r="H127" s="357">
        <v>1106.4100000000001</v>
      </c>
      <c r="I127" s="227">
        <v>0.2</v>
      </c>
      <c r="J127" s="357">
        <v>1327.7</v>
      </c>
      <c r="K127" s="404">
        <v>1327.7</v>
      </c>
    </row>
    <row r="128" spans="1:11" ht="25.5" x14ac:dyDescent="0.25">
      <c r="A128" s="342" t="s">
        <v>1673</v>
      </c>
      <c r="B128" s="20" t="s">
        <v>1625</v>
      </c>
      <c r="C128" s="237" t="s">
        <v>40</v>
      </c>
      <c r="D128" s="391">
        <v>20</v>
      </c>
      <c r="E128" s="223" t="s">
        <v>35</v>
      </c>
      <c r="F128" s="224" t="s">
        <v>137</v>
      </c>
      <c r="G128" s="225" t="s">
        <v>35</v>
      </c>
      <c r="H128" s="357">
        <v>298.13</v>
      </c>
      <c r="I128" s="227">
        <v>0.2</v>
      </c>
      <c r="J128" s="357">
        <v>357.76</v>
      </c>
      <c r="K128" s="404">
        <v>7155.2</v>
      </c>
    </row>
    <row r="129" spans="1:11" ht="25.5" x14ac:dyDescent="0.25">
      <c r="A129" s="342" t="s">
        <v>1674</v>
      </c>
      <c r="B129" s="20" t="s">
        <v>373</v>
      </c>
      <c r="C129" s="237" t="s">
        <v>40</v>
      </c>
      <c r="D129" s="391">
        <v>1</v>
      </c>
      <c r="E129" s="223" t="s">
        <v>35</v>
      </c>
      <c r="F129" s="224" t="s">
        <v>137</v>
      </c>
      <c r="G129" s="225" t="s">
        <v>35</v>
      </c>
      <c r="H129" s="357">
        <v>2155.4100000000003</v>
      </c>
      <c r="I129" s="227">
        <v>0.2</v>
      </c>
      <c r="J129" s="357">
        <v>2586.5</v>
      </c>
      <c r="K129" s="404">
        <v>2586.5</v>
      </c>
    </row>
    <row r="130" spans="1:11" ht="25.5" x14ac:dyDescent="0.25">
      <c r="A130" s="342" t="s">
        <v>1675</v>
      </c>
      <c r="B130" s="20" t="s">
        <v>374</v>
      </c>
      <c r="C130" s="237" t="s">
        <v>57</v>
      </c>
      <c r="D130" s="391">
        <v>20</v>
      </c>
      <c r="E130" s="223" t="s">
        <v>35</v>
      </c>
      <c r="F130" s="224" t="s">
        <v>137</v>
      </c>
      <c r="G130" s="225" t="s">
        <v>35</v>
      </c>
      <c r="H130" s="357">
        <v>12.24</v>
      </c>
      <c r="I130" s="227">
        <v>0.2</v>
      </c>
      <c r="J130" s="357">
        <v>14.69</v>
      </c>
      <c r="K130" s="404">
        <v>293.8</v>
      </c>
    </row>
    <row r="131" spans="1:11" ht="38.25" x14ac:dyDescent="0.25">
      <c r="A131" s="342" t="s">
        <v>1676</v>
      </c>
      <c r="B131" s="20" t="s">
        <v>1626</v>
      </c>
      <c r="C131" s="237" t="s">
        <v>57</v>
      </c>
      <c r="D131" s="391">
        <v>351</v>
      </c>
      <c r="E131" s="223" t="s">
        <v>35</v>
      </c>
      <c r="F131" s="224" t="s">
        <v>137</v>
      </c>
      <c r="G131" s="225" t="s">
        <v>35</v>
      </c>
      <c r="H131" s="357">
        <v>122.62</v>
      </c>
      <c r="I131" s="227">
        <v>0.2</v>
      </c>
      <c r="J131" s="357">
        <v>147.14999999999998</v>
      </c>
      <c r="K131" s="404">
        <v>51649.65</v>
      </c>
    </row>
    <row r="132" spans="1:11" ht="51" x14ac:dyDescent="0.25">
      <c r="A132" s="342" t="s">
        <v>1677</v>
      </c>
      <c r="B132" s="20" t="s">
        <v>1627</v>
      </c>
      <c r="C132" s="237" t="s">
        <v>57</v>
      </c>
      <c r="D132" s="391">
        <v>352</v>
      </c>
      <c r="E132" s="223" t="s">
        <v>35</v>
      </c>
      <c r="F132" s="224" t="s">
        <v>137</v>
      </c>
      <c r="G132" s="225" t="s">
        <v>35</v>
      </c>
      <c r="H132" s="357">
        <v>17.57</v>
      </c>
      <c r="I132" s="227">
        <v>0.2</v>
      </c>
      <c r="J132" s="357">
        <v>21.09</v>
      </c>
      <c r="K132" s="404">
        <v>7423.68</v>
      </c>
    </row>
    <row r="133" spans="1:11" ht="25.5" x14ac:dyDescent="0.25">
      <c r="A133" s="342" t="s">
        <v>1678</v>
      </c>
      <c r="B133" s="20" t="s">
        <v>375</v>
      </c>
      <c r="C133" s="237" t="s">
        <v>57</v>
      </c>
      <c r="D133" s="391">
        <v>423</v>
      </c>
      <c r="E133" s="223" t="s">
        <v>35</v>
      </c>
      <c r="F133" s="224" t="s">
        <v>137</v>
      </c>
      <c r="G133" s="225" t="s">
        <v>35</v>
      </c>
      <c r="H133" s="357">
        <v>10.47</v>
      </c>
      <c r="I133" s="227">
        <v>0.2</v>
      </c>
      <c r="J133" s="357">
        <v>12.57</v>
      </c>
      <c r="K133" s="404">
        <v>5317.11</v>
      </c>
    </row>
    <row r="134" spans="1:11" ht="38.25" x14ac:dyDescent="0.25">
      <c r="A134" s="342" t="s">
        <v>1679</v>
      </c>
      <c r="B134" s="20" t="s">
        <v>1628</v>
      </c>
      <c r="C134" s="237" t="s">
        <v>57</v>
      </c>
      <c r="D134" s="391">
        <v>336</v>
      </c>
      <c r="E134" s="223" t="s">
        <v>35</v>
      </c>
      <c r="F134" s="224" t="s">
        <v>137</v>
      </c>
      <c r="G134" s="225" t="s">
        <v>35</v>
      </c>
      <c r="H134" s="357">
        <v>11.69</v>
      </c>
      <c r="I134" s="227">
        <v>0.2</v>
      </c>
      <c r="J134" s="357">
        <v>14.03</v>
      </c>
      <c r="K134" s="404">
        <v>4714.08</v>
      </c>
    </row>
    <row r="135" spans="1:11" x14ac:dyDescent="0.25">
      <c r="A135" s="342" t="s">
        <v>1682</v>
      </c>
      <c r="B135" s="20" t="s">
        <v>377</v>
      </c>
      <c r="C135" s="237" t="s">
        <v>40</v>
      </c>
      <c r="D135" s="391">
        <v>1</v>
      </c>
      <c r="E135" s="223" t="s">
        <v>35</v>
      </c>
      <c r="F135" s="224" t="s">
        <v>137</v>
      </c>
      <c r="G135" s="225" t="s">
        <v>35</v>
      </c>
      <c r="H135" s="357">
        <v>511.7</v>
      </c>
      <c r="I135" s="227">
        <v>0.2</v>
      </c>
      <c r="J135" s="357">
        <v>614.04</v>
      </c>
      <c r="K135" s="404">
        <v>614.04</v>
      </c>
    </row>
    <row r="136" spans="1:11" x14ac:dyDescent="0.25">
      <c r="A136" s="342" t="s">
        <v>1683</v>
      </c>
      <c r="B136" s="20" t="s">
        <v>378</v>
      </c>
      <c r="C136" s="237" t="s">
        <v>40</v>
      </c>
      <c r="D136" s="391">
        <v>5</v>
      </c>
      <c r="E136" s="223" t="s">
        <v>35</v>
      </c>
      <c r="F136" s="224" t="s">
        <v>137</v>
      </c>
      <c r="G136" s="225" t="s">
        <v>35</v>
      </c>
      <c r="H136" s="357">
        <v>415.2</v>
      </c>
      <c r="I136" s="227">
        <v>0.2</v>
      </c>
      <c r="J136" s="357">
        <v>498.24</v>
      </c>
      <c r="K136" s="404">
        <v>2491.1999999999998</v>
      </c>
    </row>
    <row r="137" spans="1:11" x14ac:dyDescent="0.25">
      <c r="A137" s="342" t="s">
        <v>1684</v>
      </c>
      <c r="B137" s="20" t="s">
        <v>379</v>
      </c>
      <c r="C137" s="237" t="s">
        <v>40</v>
      </c>
      <c r="D137" s="391">
        <v>4</v>
      </c>
      <c r="E137" s="223" t="s">
        <v>35</v>
      </c>
      <c r="F137" s="224" t="s">
        <v>137</v>
      </c>
      <c r="G137" s="225" t="s">
        <v>35</v>
      </c>
      <c r="H137" s="357">
        <v>316.02999999999997</v>
      </c>
      <c r="I137" s="227">
        <v>0.2</v>
      </c>
      <c r="J137" s="357">
        <v>379.24</v>
      </c>
      <c r="K137" s="404">
        <v>1516.96</v>
      </c>
    </row>
    <row r="138" spans="1:11" x14ac:dyDescent="0.25">
      <c r="A138" s="342" t="s">
        <v>1685</v>
      </c>
      <c r="B138" s="20" t="s">
        <v>381</v>
      </c>
      <c r="C138" s="237" t="s">
        <v>40</v>
      </c>
      <c r="D138" s="391">
        <v>5</v>
      </c>
      <c r="E138" s="223" t="s">
        <v>35</v>
      </c>
      <c r="F138" s="224" t="s">
        <v>137</v>
      </c>
      <c r="G138" s="225" t="s">
        <v>35</v>
      </c>
      <c r="H138" s="357">
        <v>337.38</v>
      </c>
      <c r="I138" s="227">
        <v>0.2</v>
      </c>
      <c r="J138" s="357">
        <v>404.86</v>
      </c>
      <c r="K138" s="404">
        <v>2024.3</v>
      </c>
    </row>
    <row r="139" spans="1:11" x14ac:dyDescent="0.25">
      <c r="A139" s="342" t="s">
        <v>1686</v>
      </c>
      <c r="B139" s="20" t="s">
        <v>382</v>
      </c>
      <c r="C139" s="237" t="s">
        <v>40</v>
      </c>
      <c r="D139" s="391">
        <v>4</v>
      </c>
      <c r="E139" s="223" t="s">
        <v>35</v>
      </c>
      <c r="F139" s="224" t="s">
        <v>137</v>
      </c>
      <c r="G139" s="225" t="s">
        <v>35</v>
      </c>
      <c r="H139" s="357">
        <v>489.68</v>
      </c>
      <c r="I139" s="227">
        <v>0.2</v>
      </c>
      <c r="J139" s="357">
        <v>587.62</v>
      </c>
      <c r="K139" s="404">
        <v>2350.48</v>
      </c>
    </row>
    <row r="140" spans="1:11" x14ac:dyDescent="0.25">
      <c r="A140" s="342" t="s">
        <v>1687</v>
      </c>
      <c r="B140" s="20" t="s">
        <v>385</v>
      </c>
      <c r="C140" s="237" t="s">
        <v>57</v>
      </c>
      <c r="D140" s="391">
        <v>200</v>
      </c>
      <c r="E140" s="223" t="s">
        <v>35</v>
      </c>
      <c r="F140" s="224" t="s">
        <v>137</v>
      </c>
      <c r="G140" s="225" t="s">
        <v>35</v>
      </c>
      <c r="H140" s="357">
        <v>4.42</v>
      </c>
      <c r="I140" s="227">
        <v>0.2</v>
      </c>
      <c r="J140" s="357">
        <v>5.31</v>
      </c>
      <c r="K140" s="404">
        <v>1062</v>
      </c>
    </row>
    <row r="141" spans="1:11" x14ac:dyDescent="0.25">
      <c r="A141" s="344"/>
      <c r="B141" s="300"/>
      <c r="C141" s="301"/>
      <c r="D141" s="392"/>
      <c r="E141" s="302"/>
      <c r="F141" s="252"/>
      <c r="G141" s="253"/>
      <c r="H141" s="360"/>
      <c r="I141" s="303"/>
      <c r="J141" s="360"/>
      <c r="K141" s="409"/>
    </row>
    <row r="142" spans="1:11" ht="25.5" x14ac:dyDescent="0.25">
      <c r="A142" s="319" t="s">
        <v>164</v>
      </c>
      <c r="B142" s="54" t="s">
        <v>1688</v>
      </c>
      <c r="C142" s="260"/>
      <c r="D142" s="390"/>
      <c r="E142" s="261"/>
      <c r="F142" s="274"/>
      <c r="G142" s="275"/>
      <c r="H142" s="364"/>
      <c r="I142" s="276"/>
      <c r="J142" s="364"/>
      <c r="K142" s="410"/>
    </row>
    <row r="143" spans="1:11" ht="25.5" x14ac:dyDescent="0.25">
      <c r="A143" s="342" t="s">
        <v>1689</v>
      </c>
      <c r="B143" s="20" t="s">
        <v>366</v>
      </c>
      <c r="C143" s="237" t="s">
        <v>40</v>
      </c>
      <c r="D143" s="391">
        <v>6</v>
      </c>
      <c r="E143" s="223" t="s">
        <v>35</v>
      </c>
      <c r="F143" s="224" t="s">
        <v>137</v>
      </c>
      <c r="G143" s="225" t="s">
        <v>35</v>
      </c>
      <c r="H143" s="357">
        <v>4147.79</v>
      </c>
      <c r="I143" s="227">
        <v>0.2</v>
      </c>
      <c r="J143" s="357">
        <v>4977.3500000000004</v>
      </c>
      <c r="K143" s="404">
        <v>29864.1</v>
      </c>
    </row>
    <row r="144" spans="1:11" ht="25.5" x14ac:dyDescent="0.25">
      <c r="A144" s="342" t="s">
        <v>1690</v>
      </c>
      <c r="B144" s="20" t="s">
        <v>367</v>
      </c>
      <c r="C144" s="237" t="s">
        <v>40</v>
      </c>
      <c r="D144" s="391">
        <v>2</v>
      </c>
      <c r="E144" s="223" t="s">
        <v>35</v>
      </c>
      <c r="F144" s="224" t="s">
        <v>137</v>
      </c>
      <c r="G144" s="225" t="s">
        <v>35</v>
      </c>
      <c r="H144" s="357">
        <v>1895.86</v>
      </c>
      <c r="I144" s="227">
        <v>0.2</v>
      </c>
      <c r="J144" s="357">
        <v>2275.0400000000004</v>
      </c>
      <c r="K144" s="404">
        <v>4550.08</v>
      </c>
    </row>
    <row r="145" spans="1:11" ht="25.5" x14ac:dyDescent="0.25">
      <c r="A145" s="342" t="s">
        <v>1691</v>
      </c>
      <c r="B145" s="20" t="s">
        <v>368</v>
      </c>
      <c r="C145" s="237" t="s">
        <v>40</v>
      </c>
      <c r="D145" s="391">
        <v>1</v>
      </c>
      <c r="E145" s="223" t="s">
        <v>35</v>
      </c>
      <c r="F145" s="224" t="s">
        <v>137</v>
      </c>
      <c r="G145" s="225" t="s">
        <v>35</v>
      </c>
      <c r="H145" s="357">
        <v>1923.1</v>
      </c>
      <c r="I145" s="227">
        <v>0.2</v>
      </c>
      <c r="J145" s="357">
        <v>2307.7199999999998</v>
      </c>
      <c r="K145" s="404">
        <v>2307.7199999999998</v>
      </c>
    </row>
    <row r="146" spans="1:11" ht="25.5" x14ac:dyDescent="0.25">
      <c r="A146" s="342" t="s">
        <v>1692</v>
      </c>
      <c r="B146" s="20" t="s">
        <v>369</v>
      </c>
      <c r="C146" s="237" t="s">
        <v>40</v>
      </c>
      <c r="D146" s="391">
        <v>3</v>
      </c>
      <c r="E146" s="223" t="s">
        <v>35</v>
      </c>
      <c r="F146" s="224" t="s">
        <v>137</v>
      </c>
      <c r="G146" s="225" t="s">
        <v>35</v>
      </c>
      <c r="H146" s="357">
        <v>2134.0800000000004</v>
      </c>
      <c r="I146" s="227">
        <v>0.2</v>
      </c>
      <c r="J146" s="357">
        <v>2560.9</v>
      </c>
      <c r="K146" s="404">
        <v>7682.7</v>
      </c>
    </row>
    <row r="147" spans="1:11" ht="25.5" x14ac:dyDescent="0.25">
      <c r="A147" s="342" t="s">
        <v>1693</v>
      </c>
      <c r="B147" s="20" t="s">
        <v>370</v>
      </c>
      <c r="C147" s="237" t="s">
        <v>40</v>
      </c>
      <c r="D147" s="391">
        <v>4</v>
      </c>
      <c r="E147" s="223" t="s">
        <v>35</v>
      </c>
      <c r="F147" s="224" t="s">
        <v>137</v>
      </c>
      <c r="G147" s="225" t="s">
        <v>35</v>
      </c>
      <c r="H147" s="357">
        <v>2022.24</v>
      </c>
      <c r="I147" s="227">
        <v>0.2</v>
      </c>
      <c r="J147" s="357">
        <v>2426.69</v>
      </c>
      <c r="K147" s="404">
        <v>9706.76</v>
      </c>
    </row>
    <row r="148" spans="1:11" ht="38.25" x14ac:dyDescent="0.25">
      <c r="A148" s="342" t="s">
        <v>1694</v>
      </c>
      <c r="B148" s="20" t="s">
        <v>1619</v>
      </c>
      <c r="C148" s="237" t="s">
        <v>40</v>
      </c>
      <c r="D148" s="391">
        <v>6</v>
      </c>
      <c r="E148" s="223" t="s">
        <v>35</v>
      </c>
      <c r="F148" s="224" t="s">
        <v>137</v>
      </c>
      <c r="G148" s="225" t="s">
        <v>35</v>
      </c>
      <c r="H148" s="357">
        <v>4597.59</v>
      </c>
      <c r="I148" s="227">
        <v>0.2</v>
      </c>
      <c r="J148" s="357">
        <v>5517.1100000000006</v>
      </c>
      <c r="K148" s="404">
        <v>33102.660000000003</v>
      </c>
    </row>
    <row r="149" spans="1:11" ht="38.25" x14ac:dyDescent="0.25">
      <c r="A149" s="342" t="s">
        <v>1695</v>
      </c>
      <c r="B149" s="20" t="s">
        <v>1621</v>
      </c>
      <c r="C149" s="237" t="s">
        <v>40</v>
      </c>
      <c r="D149" s="391">
        <v>6</v>
      </c>
      <c r="E149" s="223" t="s">
        <v>35</v>
      </c>
      <c r="F149" s="224" t="s">
        <v>137</v>
      </c>
      <c r="G149" s="225" t="s">
        <v>35</v>
      </c>
      <c r="H149" s="357">
        <v>3591.32</v>
      </c>
      <c r="I149" s="227">
        <v>0.2</v>
      </c>
      <c r="J149" s="357">
        <v>4309.59</v>
      </c>
      <c r="K149" s="404">
        <v>25857.54</v>
      </c>
    </row>
    <row r="150" spans="1:11" ht="38.25" x14ac:dyDescent="0.25">
      <c r="A150" s="342" t="s">
        <v>1696</v>
      </c>
      <c r="B150" s="20" t="s">
        <v>1622</v>
      </c>
      <c r="C150" s="237" t="s">
        <v>40</v>
      </c>
      <c r="D150" s="391">
        <v>8</v>
      </c>
      <c r="E150" s="223" t="s">
        <v>35</v>
      </c>
      <c r="F150" s="224" t="s">
        <v>137</v>
      </c>
      <c r="G150" s="225" t="s">
        <v>35</v>
      </c>
      <c r="H150" s="357">
        <v>2762.8500000000004</v>
      </c>
      <c r="I150" s="227">
        <v>0.2</v>
      </c>
      <c r="J150" s="357">
        <v>3315.42</v>
      </c>
      <c r="K150" s="404">
        <v>26523.360000000001</v>
      </c>
    </row>
    <row r="151" spans="1:11" ht="25.5" x14ac:dyDescent="0.25">
      <c r="A151" s="342" t="s">
        <v>1697</v>
      </c>
      <c r="B151" s="20" t="s">
        <v>1623</v>
      </c>
      <c r="C151" s="237" t="s">
        <v>40</v>
      </c>
      <c r="D151" s="391">
        <v>8</v>
      </c>
      <c r="E151" s="223" t="s">
        <v>35</v>
      </c>
      <c r="F151" s="224" t="s">
        <v>137</v>
      </c>
      <c r="G151" s="225" t="s">
        <v>35</v>
      </c>
      <c r="H151" s="357">
        <v>4024.3900000000003</v>
      </c>
      <c r="I151" s="227">
        <v>0.2</v>
      </c>
      <c r="J151" s="357">
        <v>4829.2700000000004</v>
      </c>
      <c r="K151" s="404">
        <v>38634.160000000003</v>
      </c>
    </row>
    <row r="152" spans="1:11" ht="76.5" x14ac:dyDescent="0.25">
      <c r="A152" s="342" t="s">
        <v>1698</v>
      </c>
      <c r="B152" s="20" t="s">
        <v>1624</v>
      </c>
      <c r="C152" s="237" t="s">
        <v>40</v>
      </c>
      <c r="D152" s="391">
        <v>1</v>
      </c>
      <c r="E152" s="223" t="s">
        <v>35</v>
      </c>
      <c r="F152" s="224" t="s">
        <v>137</v>
      </c>
      <c r="G152" s="225" t="s">
        <v>35</v>
      </c>
      <c r="H152" s="357">
        <v>35246.240000000005</v>
      </c>
      <c r="I152" s="227">
        <v>0.2</v>
      </c>
      <c r="J152" s="357">
        <v>42295.490000000005</v>
      </c>
      <c r="K152" s="404">
        <v>42295.49</v>
      </c>
    </row>
    <row r="153" spans="1:11" x14ac:dyDescent="0.25">
      <c r="A153" s="342" t="s">
        <v>1699</v>
      </c>
      <c r="B153" s="20" t="s">
        <v>372</v>
      </c>
      <c r="C153" s="237" t="s">
        <v>40</v>
      </c>
      <c r="D153" s="391">
        <v>1</v>
      </c>
      <c r="E153" s="223" t="s">
        <v>35</v>
      </c>
      <c r="F153" s="224" t="s">
        <v>137</v>
      </c>
      <c r="G153" s="225" t="s">
        <v>35</v>
      </c>
      <c r="H153" s="357">
        <v>1106.4100000000001</v>
      </c>
      <c r="I153" s="227">
        <v>0.2</v>
      </c>
      <c r="J153" s="357">
        <v>1327.7</v>
      </c>
      <c r="K153" s="404">
        <v>1327.7</v>
      </c>
    </row>
    <row r="154" spans="1:11" ht="25.5" x14ac:dyDescent="0.25">
      <c r="A154" s="342" t="s">
        <v>1700</v>
      </c>
      <c r="B154" s="20" t="s">
        <v>1625</v>
      </c>
      <c r="C154" s="237" t="s">
        <v>40</v>
      </c>
      <c r="D154" s="391">
        <v>20</v>
      </c>
      <c r="E154" s="223" t="s">
        <v>35</v>
      </c>
      <c r="F154" s="224" t="s">
        <v>137</v>
      </c>
      <c r="G154" s="225" t="s">
        <v>35</v>
      </c>
      <c r="H154" s="357">
        <v>298.13</v>
      </c>
      <c r="I154" s="227">
        <v>0.2</v>
      </c>
      <c r="J154" s="357">
        <v>357.76</v>
      </c>
      <c r="K154" s="404">
        <v>7155.2</v>
      </c>
    </row>
    <row r="155" spans="1:11" ht="25.5" x14ac:dyDescent="0.25">
      <c r="A155" s="342" t="s">
        <v>1701</v>
      </c>
      <c r="B155" s="20" t="s">
        <v>373</v>
      </c>
      <c r="C155" s="237" t="s">
        <v>40</v>
      </c>
      <c r="D155" s="391">
        <v>1</v>
      </c>
      <c r="E155" s="223" t="s">
        <v>35</v>
      </c>
      <c r="F155" s="224" t="s">
        <v>137</v>
      </c>
      <c r="G155" s="225" t="s">
        <v>35</v>
      </c>
      <c r="H155" s="357">
        <v>2155.4100000000003</v>
      </c>
      <c r="I155" s="227">
        <v>0.2</v>
      </c>
      <c r="J155" s="357">
        <v>2586.5</v>
      </c>
      <c r="K155" s="404">
        <v>2586.5</v>
      </c>
    </row>
    <row r="156" spans="1:11" ht="25.5" x14ac:dyDescent="0.25">
      <c r="A156" s="342" t="s">
        <v>1702</v>
      </c>
      <c r="B156" s="20" t="s">
        <v>374</v>
      </c>
      <c r="C156" s="237" t="s">
        <v>57</v>
      </c>
      <c r="D156" s="391">
        <v>20</v>
      </c>
      <c r="E156" s="223" t="s">
        <v>35</v>
      </c>
      <c r="F156" s="224" t="s">
        <v>137</v>
      </c>
      <c r="G156" s="225" t="s">
        <v>35</v>
      </c>
      <c r="H156" s="357">
        <v>12.24</v>
      </c>
      <c r="I156" s="227">
        <v>0.2</v>
      </c>
      <c r="J156" s="357">
        <v>14.69</v>
      </c>
      <c r="K156" s="404">
        <v>293.8</v>
      </c>
    </row>
    <row r="157" spans="1:11" ht="38.25" x14ac:dyDescent="0.25">
      <c r="A157" s="342" t="s">
        <v>1703</v>
      </c>
      <c r="B157" s="20" t="s">
        <v>1626</v>
      </c>
      <c r="C157" s="237" t="s">
        <v>57</v>
      </c>
      <c r="D157" s="391">
        <v>345</v>
      </c>
      <c r="E157" s="223" t="s">
        <v>35</v>
      </c>
      <c r="F157" s="224" t="s">
        <v>137</v>
      </c>
      <c r="G157" s="225" t="s">
        <v>35</v>
      </c>
      <c r="H157" s="357">
        <v>122.62</v>
      </c>
      <c r="I157" s="227">
        <v>0.2</v>
      </c>
      <c r="J157" s="357">
        <v>147.14999999999998</v>
      </c>
      <c r="K157" s="404">
        <v>50766.75</v>
      </c>
    </row>
    <row r="158" spans="1:11" ht="51" x14ac:dyDescent="0.25">
      <c r="A158" s="342" t="s">
        <v>1704</v>
      </c>
      <c r="B158" s="20" t="s">
        <v>1627</v>
      </c>
      <c r="C158" s="237" t="s">
        <v>57</v>
      </c>
      <c r="D158" s="391">
        <v>519</v>
      </c>
      <c r="E158" s="223" t="s">
        <v>35</v>
      </c>
      <c r="F158" s="224" t="s">
        <v>137</v>
      </c>
      <c r="G158" s="225" t="s">
        <v>35</v>
      </c>
      <c r="H158" s="357">
        <v>17.57</v>
      </c>
      <c r="I158" s="227">
        <v>0.2</v>
      </c>
      <c r="J158" s="357">
        <v>21.09</v>
      </c>
      <c r="K158" s="404">
        <v>10945.71</v>
      </c>
    </row>
    <row r="159" spans="1:11" ht="25.5" x14ac:dyDescent="0.25">
      <c r="A159" s="342" t="s">
        <v>1705</v>
      </c>
      <c r="B159" s="20" t="s">
        <v>375</v>
      </c>
      <c r="C159" s="237" t="s">
        <v>57</v>
      </c>
      <c r="D159" s="391">
        <v>547</v>
      </c>
      <c r="E159" s="223" t="s">
        <v>35</v>
      </c>
      <c r="F159" s="224" t="s">
        <v>137</v>
      </c>
      <c r="G159" s="225" t="s">
        <v>35</v>
      </c>
      <c r="H159" s="357">
        <v>10.47</v>
      </c>
      <c r="I159" s="227">
        <v>0.2</v>
      </c>
      <c r="J159" s="357">
        <v>12.57</v>
      </c>
      <c r="K159" s="404">
        <v>6875.79</v>
      </c>
    </row>
    <row r="160" spans="1:11" ht="38.25" x14ac:dyDescent="0.25">
      <c r="A160" s="342" t="s">
        <v>1706</v>
      </c>
      <c r="B160" s="20" t="s">
        <v>1628</v>
      </c>
      <c r="C160" s="237" t="s">
        <v>57</v>
      </c>
      <c r="D160" s="391">
        <v>493</v>
      </c>
      <c r="E160" s="223" t="s">
        <v>35</v>
      </c>
      <c r="F160" s="224" t="s">
        <v>137</v>
      </c>
      <c r="G160" s="225" t="s">
        <v>35</v>
      </c>
      <c r="H160" s="357">
        <v>11.69</v>
      </c>
      <c r="I160" s="227">
        <v>0.2</v>
      </c>
      <c r="J160" s="357">
        <v>14.03</v>
      </c>
      <c r="K160" s="404">
        <v>6916.79</v>
      </c>
    </row>
    <row r="161" spans="1:11" x14ac:dyDescent="0.25">
      <c r="A161" s="342" t="s">
        <v>1708</v>
      </c>
      <c r="B161" s="20" t="s">
        <v>377</v>
      </c>
      <c r="C161" s="237" t="s">
        <v>40</v>
      </c>
      <c r="D161" s="391">
        <v>1</v>
      </c>
      <c r="E161" s="223" t="s">
        <v>35</v>
      </c>
      <c r="F161" s="224" t="s">
        <v>137</v>
      </c>
      <c r="G161" s="225" t="s">
        <v>35</v>
      </c>
      <c r="H161" s="357">
        <v>511.7</v>
      </c>
      <c r="I161" s="227">
        <v>0.2</v>
      </c>
      <c r="J161" s="357">
        <v>614.04</v>
      </c>
      <c r="K161" s="404">
        <v>614.04</v>
      </c>
    </row>
    <row r="162" spans="1:11" x14ac:dyDescent="0.25">
      <c r="A162" s="342" t="s">
        <v>1709</v>
      </c>
      <c r="B162" s="20" t="s">
        <v>386</v>
      </c>
      <c r="C162" s="237" t="s">
        <v>40</v>
      </c>
      <c r="D162" s="391">
        <v>1</v>
      </c>
      <c r="E162" s="223" t="s">
        <v>35</v>
      </c>
      <c r="F162" s="224" t="s">
        <v>137</v>
      </c>
      <c r="G162" s="225" t="s">
        <v>35</v>
      </c>
      <c r="H162" s="357">
        <v>385.63</v>
      </c>
      <c r="I162" s="227">
        <v>0.2</v>
      </c>
      <c r="J162" s="357">
        <v>462.76</v>
      </c>
      <c r="K162" s="404">
        <v>462.76</v>
      </c>
    </row>
    <row r="163" spans="1:11" x14ac:dyDescent="0.25">
      <c r="A163" s="342" t="s">
        <v>1710</v>
      </c>
      <c r="B163" s="20" t="s">
        <v>378</v>
      </c>
      <c r="C163" s="237" t="s">
        <v>40</v>
      </c>
      <c r="D163" s="391">
        <v>4</v>
      </c>
      <c r="E163" s="223" t="s">
        <v>35</v>
      </c>
      <c r="F163" s="224" t="s">
        <v>137</v>
      </c>
      <c r="G163" s="225" t="s">
        <v>35</v>
      </c>
      <c r="H163" s="357">
        <v>415.2</v>
      </c>
      <c r="I163" s="227">
        <v>0.2</v>
      </c>
      <c r="J163" s="357">
        <v>498.24</v>
      </c>
      <c r="K163" s="404">
        <v>1992.96</v>
      </c>
    </row>
    <row r="164" spans="1:11" x14ac:dyDescent="0.25">
      <c r="A164" s="342" t="s">
        <v>1711</v>
      </c>
      <c r="B164" s="20" t="s">
        <v>379</v>
      </c>
      <c r="C164" s="237" t="s">
        <v>40</v>
      </c>
      <c r="D164" s="391">
        <v>4</v>
      </c>
      <c r="E164" s="223" t="s">
        <v>35</v>
      </c>
      <c r="F164" s="224" t="s">
        <v>137</v>
      </c>
      <c r="G164" s="225" t="s">
        <v>35</v>
      </c>
      <c r="H164" s="357">
        <v>316.02999999999997</v>
      </c>
      <c r="I164" s="227">
        <v>0.2</v>
      </c>
      <c r="J164" s="357">
        <v>379.24</v>
      </c>
      <c r="K164" s="404">
        <v>1516.96</v>
      </c>
    </row>
    <row r="165" spans="1:11" x14ac:dyDescent="0.25">
      <c r="A165" s="342" t="s">
        <v>1712</v>
      </c>
      <c r="B165" s="20" t="s">
        <v>380</v>
      </c>
      <c r="C165" s="237" t="s">
        <v>40</v>
      </c>
      <c r="D165" s="391">
        <v>3</v>
      </c>
      <c r="E165" s="223" t="s">
        <v>35</v>
      </c>
      <c r="F165" s="224" t="s">
        <v>137</v>
      </c>
      <c r="G165" s="225" t="s">
        <v>35</v>
      </c>
      <c r="H165" s="357">
        <v>314.84999999999997</v>
      </c>
      <c r="I165" s="227">
        <v>0.2</v>
      </c>
      <c r="J165" s="357">
        <v>377.82</v>
      </c>
      <c r="K165" s="404">
        <v>1133.46</v>
      </c>
    </row>
    <row r="166" spans="1:11" x14ac:dyDescent="0.25">
      <c r="A166" s="342" t="s">
        <v>1713</v>
      </c>
      <c r="B166" s="20" t="s">
        <v>381</v>
      </c>
      <c r="C166" s="237" t="s">
        <v>40</v>
      </c>
      <c r="D166" s="391">
        <v>4</v>
      </c>
      <c r="E166" s="223" t="s">
        <v>35</v>
      </c>
      <c r="F166" s="224" t="s">
        <v>137</v>
      </c>
      <c r="G166" s="225" t="s">
        <v>35</v>
      </c>
      <c r="H166" s="357">
        <v>337.38</v>
      </c>
      <c r="I166" s="227">
        <v>0.2</v>
      </c>
      <c r="J166" s="357">
        <v>404.86</v>
      </c>
      <c r="K166" s="404">
        <v>1619.44</v>
      </c>
    </row>
    <row r="167" spans="1:11" x14ac:dyDescent="0.25">
      <c r="A167" s="342" t="s">
        <v>1714</v>
      </c>
      <c r="B167" s="20" t="s">
        <v>382</v>
      </c>
      <c r="C167" s="237" t="s">
        <v>40</v>
      </c>
      <c r="D167" s="391">
        <v>4</v>
      </c>
      <c r="E167" s="223" t="s">
        <v>35</v>
      </c>
      <c r="F167" s="224" t="s">
        <v>137</v>
      </c>
      <c r="G167" s="225" t="s">
        <v>35</v>
      </c>
      <c r="H167" s="357">
        <v>489.68</v>
      </c>
      <c r="I167" s="227">
        <v>0.2</v>
      </c>
      <c r="J167" s="357">
        <v>587.62</v>
      </c>
      <c r="K167" s="404">
        <v>2350.48</v>
      </c>
    </row>
    <row r="168" spans="1:11" x14ac:dyDescent="0.25">
      <c r="A168" s="342" t="s">
        <v>1715</v>
      </c>
      <c r="B168" s="20" t="s">
        <v>383</v>
      </c>
      <c r="C168" s="237" t="s">
        <v>40</v>
      </c>
      <c r="D168" s="391">
        <v>1</v>
      </c>
      <c r="E168" s="223" t="s">
        <v>35</v>
      </c>
      <c r="F168" s="224" t="s">
        <v>137</v>
      </c>
      <c r="G168" s="225" t="s">
        <v>35</v>
      </c>
      <c r="H168" s="357">
        <v>397.84999999999997</v>
      </c>
      <c r="I168" s="227">
        <v>0.2</v>
      </c>
      <c r="J168" s="357">
        <v>477.42</v>
      </c>
      <c r="K168" s="404">
        <v>477.42</v>
      </c>
    </row>
    <row r="169" spans="1:11" x14ac:dyDescent="0.25">
      <c r="A169" s="342" t="s">
        <v>1716</v>
      </c>
      <c r="B169" s="20" t="s">
        <v>384</v>
      </c>
      <c r="C169" s="237" t="s">
        <v>57</v>
      </c>
      <c r="D169" s="391">
        <v>200</v>
      </c>
      <c r="E169" s="223" t="s">
        <v>35</v>
      </c>
      <c r="F169" s="224" t="s">
        <v>137</v>
      </c>
      <c r="G169" s="225" t="s">
        <v>35</v>
      </c>
      <c r="H169" s="357">
        <v>3.8299999999999996</v>
      </c>
      <c r="I169" s="227">
        <v>0.2</v>
      </c>
      <c r="J169" s="357">
        <v>4.5999999999999996</v>
      </c>
      <c r="K169" s="404">
        <v>920</v>
      </c>
    </row>
    <row r="170" spans="1:11" x14ac:dyDescent="0.25">
      <c r="A170" s="344"/>
      <c r="B170" s="300"/>
      <c r="C170" s="301"/>
      <c r="D170" s="392"/>
      <c r="E170" s="302"/>
      <c r="F170" s="252"/>
      <c r="G170" s="253"/>
      <c r="H170" s="360"/>
      <c r="I170" s="303"/>
      <c r="J170" s="360"/>
      <c r="K170" s="409"/>
    </row>
    <row r="171" spans="1:11" ht="25.5" x14ac:dyDescent="0.25">
      <c r="A171" s="319" t="s">
        <v>165</v>
      </c>
      <c r="B171" s="54" t="s">
        <v>1717</v>
      </c>
      <c r="C171" s="260"/>
      <c r="D171" s="390"/>
      <c r="E171" s="261"/>
      <c r="F171" s="274"/>
      <c r="G171" s="275"/>
      <c r="H171" s="364"/>
      <c r="I171" s="276"/>
      <c r="J171" s="364"/>
      <c r="K171" s="410"/>
    </row>
    <row r="172" spans="1:11" ht="25.5" x14ac:dyDescent="0.25">
      <c r="A172" s="342" t="s">
        <v>1718</v>
      </c>
      <c r="B172" s="20" t="s">
        <v>366</v>
      </c>
      <c r="C172" s="237" t="s">
        <v>40</v>
      </c>
      <c r="D172" s="391">
        <v>4</v>
      </c>
      <c r="E172" s="223" t="s">
        <v>35</v>
      </c>
      <c r="F172" s="224" t="s">
        <v>137</v>
      </c>
      <c r="G172" s="225" t="s">
        <v>35</v>
      </c>
      <c r="H172" s="357">
        <v>4147.79</v>
      </c>
      <c r="I172" s="227">
        <v>0.2</v>
      </c>
      <c r="J172" s="357">
        <v>4977.3500000000004</v>
      </c>
      <c r="K172" s="404">
        <v>19909.400000000001</v>
      </c>
    </row>
    <row r="173" spans="1:11" ht="25.5" x14ac:dyDescent="0.25">
      <c r="A173" s="342" t="s">
        <v>1719</v>
      </c>
      <c r="B173" s="20" t="s">
        <v>367</v>
      </c>
      <c r="C173" s="237" t="s">
        <v>40</v>
      </c>
      <c r="D173" s="391">
        <v>1</v>
      </c>
      <c r="E173" s="223" t="s">
        <v>35</v>
      </c>
      <c r="F173" s="224" t="s">
        <v>137</v>
      </c>
      <c r="G173" s="225" t="s">
        <v>35</v>
      </c>
      <c r="H173" s="357">
        <v>1895.86</v>
      </c>
      <c r="I173" s="227">
        <v>0.2</v>
      </c>
      <c r="J173" s="357">
        <v>2275.0400000000004</v>
      </c>
      <c r="K173" s="404">
        <v>2275.04</v>
      </c>
    </row>
    <row r="174" spans="1:11" ht="25.5" x14ac:dyDescent="0.25">
      <c r="A174" s="342" t="s">
        <v>1720</v>
      </c>
      <c r="B174" s="20" t="s">
        <v>368</v>
      </c>
      <c r="C174" s="237" t="s">
        <v>40</v>
      </c>
      <c r="D174" s="391">
        <v>1</v>
      </c>
      <c r="E174" s="223" t="s">
        <v>35</v>
      </c>
      <c r="F174" s="224" t="s">
        <v>137</v>
      </c>
      <c r="G174" s="225" t="s">
        <v>35</v>
      </c>
      <c r="H174" s="357">
        <v>1923.1</v>
      </c>
      <c r="I174" s="227">
        <v>0.2</v>
      </c>
      <c r="J174" s="357">
        <v>2307.7199999999998</v>
      </c>
      <c r="K174" s="404">
        <v>2307.7199999999998</v>
      </c>
    </row>
    <row r="175" spans="1:11" ht="25.5" x14ac:dyDescent="0.25">
      <c r="A175" s="342" t="s">
        <v>1721</v>
      </c>
      <c r="B175" s="20" t="s">
        <v>369</v>
      </c>
      <c r="C175" s="237" t="s">
        <v>40</v>
      </c>
      <c r="D175" s="391">
        <v>2</v>
      </c>
      <c r="E175" s="223" t="s">
        <v>35</v>
      </c>
      <c r="F175" s="224" t="s">
        <v>137</v>
      </c>
      <c r="G175" s="225" t="s">
        <v>35</v>
      </c>
      <c r="H175" s="357">
        <v>2134.0800000000004</v>
      </c>
      <c r="I175" s="227">
        <v>0.2</v>
      </c>
      <c r="J175" s="357">
        <v>2560.9</v>
      </c>
      <c r="K175" s="404">
        <v>5121.8</v>
      </c>
    </row>
    <row r="176" spans="1:11" ht="25.5" x14ac:dyDescent="0.25">
      <c r="A176" s="342" t="s">
        <v>1722</v>
      </c>
      <c r="B176" s="20" t="s">
        <v>370</v>
      </c>
      <c r="C176" s="237" t="s">
        <v>40</v>
      </c>
      <c r="D176" s="391">
        <v>1</v>
      </c>
      <c r="E176" s="223" t="s">
        <v>35</v>
      </c>
      <c r="F176" s="224" t="s">
        <v>137</v>
      </c>
      <c r="G176" s="225" t="s">
        <v>35</v>
      </c>
      <c r="H176" s="357">
        <v>2022.24</v>
      </c>
      <c r="I176" s="227">
        <v>0.2</v>
      </c>
      <c r="J176" s="357">
        <v>2426.69</v>
      </c>
      <c r="K176" s="404">
        <v>2426.69</v>
      </c>
    </row>
    <row r="177" spans="1:11" ht="38.25" x14ac:dyDescent="0.25">
      <c r="A177" s="342" t="s">
        <v>1723</v>
      </c>
      <c r="B177" s="20" t="s">
        <v>1619</v>
      </c>
      <c r="C177" s="237" t="s">
        <v>40</v>
      </c>
      <c r="D177" s="391">
        <v>4</v>
      </c>
      <c r="E177" s="223" t="s">
        <v>35</v>
      </c>
      <c r="F177" s="224" t="s">
        <v>137</v>
      </c>
      <c r="G177" s="225" t="s">
        <v>35</v>
      </c>
      <c r="H177" s="357">
        <v>4597.59</v>
      </c>
      <c r="I177" s="227">
        <v>0.2</v>
      </c>
      <c r="J177" s="357">
        <v>5517.1100000000006</v>
      </c>
      <c r="K177" s="404">
        <v>22068.44</v>
      </c>
    </row>
    <row r="178" spans="1:11" ht="38.25" x14ac:dyDescent="0.25">
      <c r="A178" s="342" t="s">
        <v>1724</v>
      </c>
      <c r="B178" s="20" t="s">
        <v>1621</v>
      </c>
      <c r="C178" s="237" t="s">
        <v>40</v>
      </c>
      <c r="D178" s="391">
        <v>4</v>
      </c>
      <c r="E178" s="223" t="s">
        <v>35</v>
      </c>
      <c r="F178" s="224" t="s">
        <v>137</v>
      </c>
      <c r="G178" s="225" t="s">
        <v>35</v>
      </c>
      <c r="H178" s="357">
        <v>3591.32</v>
      </c>
      <c r="I178" s="227">
        <v>0.2</v>
      </c>
      <c r="J178" s="357">
        <v>4309.59</v>
      </c>
      <c r="K178" s="404">
        <v>17238.36</v>
      </c>
    </row>
    <row r="179" spans="1:11" ht="38.25" x14ac:dyDescent="0.25">
      <c r="A179" s="342" t="s">
        <v>1725</v>
      </c>
      <c r="B179" s="20" t="s">
        <v>1622</v>
      </c>
      <c r="C179" s="237" t="s">
        <v>40</v>
      </c>
      <c r="D179" s="391">
        <v>4</v>
      </c>
      <c r="E179" s="223" t="s">
        <v>35</v>
      </c>
      <c r="F179" s="224" t="s">
        <v>137</v>
      </c>
      <c r="G179" s="225" t="s">
        <v>35</v>
      </c>
      <c r="H179" s="357">
        <v>2762.8500000000004</v>
      </c>
      <c r="I179" s="227">
        <v>0.2</v>
      </c>
      <c r="J179" s="357">
        <v>3315.42</v>
      </c>
      <c r="K179" s="404">
        <v>13261.68</v>
      </c>
    </row>
    <row r="180" spans="1:11" ht="25.5" x14ac:dyDescent="0.25">
      <c r="A180" s="342" t="s">
        <v>1726</v>
      </c>
      <c r="B180" s="20" t="s">
        <v>1623</v>
      </c>
      <c r="C180" s="237" t="s">
        <v>40</v>
      </c>
      <c r="D180" s="391">
        <v>4</v>
      </c>
      <c r="E180" s="223" t="s">
        <v>35</v>
      </c>
      <c r="F180" s="224" t="s">
        <v>137</v>
      </c>
      <c r="G180" s="225" t="s">
        <v>35</v>
      </c>
      <c r="H180" s="357">
        <v>4024.3900000000003</v>
      </c>
      <c r="I180" s="227">
        <v>0.2</v>
      </c>
      <c r="J180" s="357">
        <v>4829.2700000000004</v>
      </c>
      <c r="K180" s="404">
        <v>19317.080000000002</v>
      </c>
    </row>
    <row r="181" spans="1:11" ht="76.5" x14ac:dyDescent="0.25">
      <c r="A181" s="342" t="s">
        <v>1727</v>
      </c>
      <c r="B181" s="20" t="s">
        <v>1624</v>
      </c>
      <c r="C181" s="237" t="s">
        <v>40</v>
      </c>
      <c r="D181" s="391">
        <v>1</v>
      </c>
      <c r="E181" s="223" t="s">
        <v>35</v>
      </c>
      <c r="F181" s="224" t="s">
        <v>137</v>
      </c>
      <c r="G181" s="225" t="s">
        <v>35</v>
      </c>
      <c r="H181" s="357">
        <v>35246.240000000005</v>
      </c>
      <c r="I181" s="227">
        <v>0.2</v>
      </c>
      <c r="J181" s="357">
        <v>42295.490000000005</v>
      </c>
      <c r="K181" s="404">
        <v>42295.49</v>
      </c>
    </row>
    <row r="182" spans="1:11" x14ac:dyDescent="0.25">
      <c r="A182" s="342" t="s">
        <v>1728</v>
      </c>
      <c r="B182" s="20" t="s">
        <v>372</v>
      </c>
      <c r="C182" s="237" t="s">
        <v>40</v>
      </c>
      <c r="D182" s="391">
        <v>1</v>
      </c>
      <c r="E182" s="223" t="s">
        <v>35</v>
      </c>
      <c r="F182" s="224" t="s">
        <v>137</v>
      </c>
      <c r="G182" s="225" t="s">
        <v>35</v>
      </c>
      <c r="H182" s="357">
        <v>1106.4100000000001</v>
      </c>
      <c r="I182" s="227">
        <v>0.2</v>
      </c>
      <c r="J182" s="357">
        <v>1327.7</v>
      </c>
      <c r="K182" s="404">
        <v>1327.7</v>
      </c>
    </row>
    <row r="183" spans="1:11" ht="25.5" x14ac:dyDescent="0.25">
      <c r="A183" s="342" t="s">
        <v>1729</v>
      </c>
      <c r="B183" s="20" t="s">
        <v>1625</v>
      </c>
      <c r="C183" s="237" t="s">
        <v>40</v>
      </c>
      <c r="D183" s="391">
        <v>9</v>
      </c>
      <c r="E183" s="223" t="s">
        <v>35</v>
      </c>
      <c r="F183" s="224" t="s">
        <v>137</v>
      </c>
      <c r="G183" s="225" t="s">
        <v>35</v>
      </c>
      <c r="H183" s="357">
        <v>298.13</v>
      </c>
      <c r="I183" s="227">
        <v>0.2</v>
      </c>
      <c r="J183" s="357">
        <v>357.76</v>
      </c>
      <c r="K183" s="404">
        <v>3219.84</v>
      </c>
    </row>
    <row r="184" spans="1:11" ht="25.5" x14ac:dyDescent="0.25">
      <c r="A184" s="342" t="s">
        <v>1730</v>
      </c>
      <c r="B184" s="20" t="s">
        <v>373</v>
      </c>
      <c r="C184" s="237" t="s">
        <v>40</v>
      </c>
      <c r="D184" s="391">
        <v>1</v>
      </c>
      <c r="E184" s="223" t="s">
        <v>35</v>
      </c>
      <c r="F184" s="224" t="s">
        <v>137</v>
      </c>
      <c r="G184" s="225" t="s">
        <v>35</v>
      </c>
      <c r="H184" s="357">
        <v>2155.4100000000003</v>
      </c>
      <c r="I184" s="227">
        <v>0.2</v>
      </c>
      <c r="J184" s="357">
        <v>2586.5</v>
      </c>
      <c r="K184" s="404">
        <v>2586.5</v>
      </c>
    </row>
    <row r="185" spans="1:11" ht="25.5" x14ac:dyDescent="0.25">
      <c r="A185" s="342" t="s">
        <v>1731</v>
      </c>
      <c r="B185" s="20" t="s">
        <v>374</v>
      </c>
      <c r="C185" s="237" t="s">
        <v>57</v>
      </c>
      <c r="D185" s="391">
        <v>20</v>
      </c>
      <c r="E185" s="223" t="s">
        <v>35</v>
      </c>
      <c r="F185" s="224" t="s">
        <v>137</v>
      </c>
      <c r="G185" s="225" t="s">
        <v>35</v>
      </c>
      <c r="H185" s="357">
        <v>12.24</v>
      </c>
      <c r="I185" s="227">
        <v>0.2</v>
      </c>
      <c r="J185" s="357">
        <v>14.69</v>
      </c>
      <c r="K185" s="404">
        <v>293.8</v>
      </c>
    </row>
    <row r="186" spans="1:11" ht="38.25" x14ac:dyDescent="0.25">
      <c r="A186" s="342" t="s">
        <v>1732</v>
      </c>
      <c r="B186" s="20" t="s">
        <v>1626</v>
      </c>
      <c r="C186" s="237" t="s">
        <v>57</v>
      </c>
      <c r="D186" s="391">
        <v>104</v>
      </c>
      <c r="E186" s="223" t="s">
        <v>35</v>
      </c>
      <c r="F186" s="224" t="s">
        <v>137</v>
      </c>
      <c r="G186" s="225" t="s">
        <v>35</v>
      </c>
      <c r="H186" s="357">
        <v>122.62</v>
      </c>
      <c r="I186" s="227">
        <v>0.2</v>
      </c>
      <c r="J186" s="357">
        <v>147.14999999999998</v>
      </c>
      <c r="K186" s="404">
        <v>15303.6</v>
      </c>
    </row>
    <row r="187" spans="1:11" ht="51" x14ac:dyDescent="0.25">
      <c r="A187" s="342" t="s">
        <v>1733</v>
      </c>
      <c r="B187" s="20" t="s">
        <v>1627</v>
      </c>
      <c r="C187" s="237" t="s">
        <v>57</v>
      </c>
      <c r="D187" s="391">
        <v>225</v>
      </c>
      <c r="E187" s="223" t="s">
        <v>35</v>
      </c>
      <c r="F187" s="224" t="s">
        <v>137</v>
      </c>
      <c r="G187" s="225" t="s">
        <v>35</v>
      </c>
      <c r="H187" s="357">
        <v>17.57</v>
      </c>
      <c r="I187" s="227">
        <v>0.2</v>
      </c>
      <c r="J187" s="357">
        <v>21.09</v>
      </c>
      <c r="K187" s="404">
        <v>4745.25</v>
      </c>
    </row>
    <row r="188" spans="1:11" ht="25.5" x14ac:dyDescent="0.25">
      <c r="A188" s="342" t="s">
        <v>1734</v>
      </c>
      <c r="B188" s="20" t="s">
        <v>375</v>
      </c>
      <c r="C188" s="237" t="s">
        <v>57</v>
      </c>
      <c r="D188" s="391">
        <v>239</v>
      </c>
      <c r="E188" s="223" t="s">
        <v>35</v>
      </c>
      <c r="F188" s="224" t="s">
        <v>137</v>
      </c>
      <c r="G188" s="225" t="s">
        <v>35</v>
      </c>
      <c r="H188" s="357">
        <v>10.47</v>
      </c>
      <c r="I188" s="227">
        <v>0.2</v>
      </c>
      <c r="J188" s="357">
        <v>12.57</v>
      </c>
      <c r="K188" s="404">
        <v>3004.23</v>
      </c>
    </row>
    <row r="189" spans="1:11" ht="38.25" x14ac:dyDescent="0.25">
      <c r="A189" s="342" t="s">
        <v>1735</v>
      </c>
      <c r="B189" s="20" t="s">
        <v>1628</v>
      </c>
      <c r="C189" s="237" t="s">
        <v>57</v>
      </c>
      <c r="D189" s="391">
        <v>240</v>
      </c>
      <c r="E189" s="223" t="s">
        <v>35</v>
      </c>
      <c r="F189" s="224" t="s">
        <v>137</v>
      </c>
      <c r="G189" s="225" t="s">
        <v>35</v>
      </c>
      <c r="H189" s="357">
        <v>11.69</v>
      </c>
      <c r="I189" s="227">
        <v>0.2</v>
      </c>
      <c r="J189" s="357">
        <v>14.03</v>
      </c>
      <c r="K189" s="404">
        <v>3367.2</v>
      </c>
    </row>
    <row r="190" spans="1:11" x14ac:dyDescent="0.25">
      <c r="A190" s="342" t="s">
        <v>1737</v>
      </c>
      <c r="B190" s="20" t="s">
        <v>377</v>
      </c>
      <c r="C190" s="237" t="s">
        <v>40</v>
      </c>
      <c r="D190" s="391">
        <v>1</v>
      </c>
      <c r="E190" s="223" t="s">
        <v>35</v>
      </c>
      <c r="F190" s="224" t="s">
        <v>137</v>
      </c>
      <c r="G190" s="225" t="s">
        <v>35</v>
      </c>
      <c r="H190" s="357">
        <v>511.7</v>
      </c>
      <c r="I190" s="227">
        <v>0.2</v>
      </c>
      <c r="J190" s="357">
        <v>614.04</v>
      </c>
      <c r="K190" s="404">
        <v>614.04</v>
      </c>
    </row>
    <row r="191" spans="1:11" x14ac:dyDescent="0.25">
      <c r="A191" s="342" t="s">
        <v>1738</v>
      </c>
      <c r="B191" s="20" t="s">
        <v>386</v>
      </c>
      <c r="C191" s="237" t="s">
        <v>40</v>
      </c>
      <c r="D191" s="391">
        <v>1</v>
      </c>
      <c r="E191" s="223" t="s">
        <v>35</v>
      </c>
      <c r="F191" s="224" t="s">
        <v>137</v>
      </c>
      <c r="G191" s="225" t="s">
        <v>35</v>
      </c>
      <c r="H191" s="357">
        <v>385.63</v>
      </c>
      <c r="I191" s="227">
        <v>0.2</v>
      </c>
      <c r="J191" s="357">
        <v>462.76</v>
      </c>
      <c r="K191" s="404">
        <v>462.76</v>
      </c>
    </row>
    <row r="192" spans="1:11" x14ac:dyDescent="0.25">
      <c r="A192" s="342" t="s">
        <v>1739</v>
      </c>
      <c r="B192" s="20" t="s">
        <v>378</v>
      </c>
      <c r="C192" s="237" t="s">
        <v>40</v>
      </c>
      <c r="D192" s="391">
        <v>2</v>
      </c>
      <c r="E192" s="223" t="s">
        <v>35</v>
      </c>
      <c r="F192" s="224" t="s">
        <v>137</v>
      </c>
      <c r="G192" s="225" t="s">
        <v>35</v>
      </c>
      <c r="H192" s="357">
        <v>415.2</v>
      </c>
      <c r="I192" s="227">
        <v>0.2</v>
      </c>
      <c r="J192" s="357">
        <v>498.24</v>
      </c>
      <c r="K192" s="404">
        <v>996.48</v>
      </c>
    </row>
    <row r="193" spans="1:11" x14ac:dyDescent="0.25">
      <c r="A193" s="342" t="s">
        <v>1740</v>
      </c>
      <c r="B193" s="20" t="s">
        <v>379</v>
      </c>
      <c r="C193" s="237" t="s">
        <v>40</v>
      </c>
      <c r="D193" s="391">
        <v>2</v>
      </c>
      <c r="E193" s="223" t="s">
        <v>35</v>
      </c>
      <c r="F193" s="224" t="s">
        <v>137</v>
      </c>
      <c r="G193" s="225" t="s">
        <v>35</v>
      </c>
      <c r="H193" s="357">
        <v>316.02999999999997</v>
      </c>
      <c r="I193" s="227">
        <v>0.2</v>
      </c>
      <c r="J193" s="357">
        <v>379.24</v>
      </c>
      <c r="K193" s="404">
        <v>758.48</v>
      </c>
    </row>
    <row r="194" spans="1:11" x14ac:dyDescent="0.25">
      <c r="A194" s="342" t="s">
        <v>1741</v>
      </c>
      <c r="B194" s="20" t="s">
        <v>380</v>
      </c>
      <c r="C194" s="237" t="s">
        <v>40</v>
      </c>
      <c r="D194" s="391">
        <v>2</v>
      </c>
      <c r="E194" s="223" t="s">
        <v>35</v>
      </c>
      <c r="F194" s="224" t="s">
        <v>137</v>
      </c>
      <c r="G194" s="225" t="s">
        <v>35</v>
      </c>
      <c r="H194" s="357">
        <v>314.84999999999997</v>
      </c>
      <c r="I194" s="227">
        <v>0.2</v>
      </c>
      <c r="J194" s="357">
        <v>377.82</v>
      </c>
      <c r="K194" s="404">
        <v>755.64</v>
      </c>
    </row>
    <row r="195" spans="1:11" x14ac:dyDescent="0.25">
      <c r="A195" s="342" t="s">
        <v>1742</v>
      </c>
      <c r="B195" s="20" t="s">
        <v>381</v>
      </c>
      <c r="C195" s="237" t="s">
        <v>40</v>
      </c>
      <c r="D195" s="391">
        <v>2</v>
      </c>
      <c r="E195" s="223" t="s">
        <v>35</v>
      </c>
      <c r="F195" s="224" t="s">
        <v>137</v>
      </c>
      <c r="G195" s="225" t="s">
        <v>35</v>
      </c>
      <c r="H195" s="357">
        <v>337.38</v>
      </c>
      <c r="I195" s="227">
        <v>0.2</v>
      </c>
      <c r="J195" s="357">
        <v>404.86</v>
      </c>
      <c r="K195" s="404">
        <v>809.72</v>
      </c>
    </row>
    <row r="196" spans="1:11" x14ac:dyDescent="0.25">
      <c r="A196" s="342" t="s">
        <v>1743</v>
      </c>
      <c r="B196" s="20" t="s">
        <v>382</v>
      </c>
      <c r="C196" s="237" t="s">
        <v>40</v>
      </c>
      <c r="D196" s="391">
        <v>2</v>
      </c>
      <c r="E196" s="223" t="s">
        <v>35</v>
      </c>
      <c r="F196" s="224" t="s">
        <v>137</v>
      </c>
      <c r="G196" s="225" t="s">
        <v>35</v>
      </c>
      <c r="H196" s="357">
        <v>489.68</v>
      </c>
      <c r="I196" s="227">
        <v>0.2</v>
      </c>
      <c r="J196" s="357">
        <v>587.62</v>
      </c>
      <c r="K196" s="404">
        <v>1175.24</v>
      </c>
    </row>
    <row r="197" spans="1:11" x14ac:dyDescent="0.25">
      <c r="A197" s="342" t="s">
        <v>1744</v>
      </c>
      <c r="B197" s="20" t="s">
        <v>384</v>
      </c>
      <c r="C197" s="237" t="s">
        <v>57</v>
      </c>
      <c r="D197" s="391">
        <v>250</v>
      </c>
      <c r="E197" s="223" t="s">
        <v>35</v>
      </c>
      <c r="F197" s="224" t="s">
        <v>137</v>
      </c>
      <c r="G197" s="225" t="s">
        <v>35</v>
      </c>
      <c r="H197" s="357">
        <v>3.8299999999999996</v>
      </c>
      <c r="I197" s="227">
        <v>0.2</v>
      </c>
      <c r="J197" s="357">
        <v>4.5999999999999996</v>
      </c>
      <c r="K197" s="404">
        <v>1150</v>
      </c>
    </row>
    <row r="198" spans="1:11" x14ac:dyDescent="0.25">
      <c r="A198" s="344"/>
      <c r="B198" s="300"/>
      <c r="C198" s="301"/>
      <c r="D198" s="392"/>
      <c r="E198" s="302"/>
      <c r="F198" s="252"/>
      <c r="G198" s="253"/>
      <c r="H198" s="360"/>
      <c r="I198" s="303"/>
      <c r="J198" s="360"/>
      <c r="K198" s="409"/>
    </row>
    <row r="199" spans="1:11" x14ac:dyDescent="0.25">
      <c r="A199" s="319" t="s">
        <v>166</v>
      </c>
      <c r="B199" s="54" t="s">
        <v>1745</v>
      </c>
      <c r="C199" s="260"/>
      <c r="D199" s="390"/>
      <c r="E199" s="261"/>
      <c r="F199" s="274"/>
      <c r="G199" s="275"/>
      <c r="H199" s="364"/>
      <c r="I199" s="276"/>
      <c r="J199" s="364"/>
      <c r="K199" s="410"/>
    </row>
    <row r="200" spans="1:11" ht="25.5" x14ac:dyDescent="0.25">
      <c r="A200" s="342" t="s">
        <v>1746</v>
      </c>
      <c r="B200" s="20" t="s">
        <v>366</v>
      </c>
      <c r="C200" s="237" t="s">
        <v>40</v>
      </c>
      <c r="D200" s="391">
        <v>4</v>
      </c>
      <c r="E200" s="223" t="s">
        <v>35</v>
      </c>
      <c r="F200" s="224" t="s">
        <v>137</v>
      </c>
      <c r="G200" s="225" t="s">
        <v>35</v>
      </c>
      <c r="H200" s="357">
        <v>4147.79</v>
      </c>
      <c r="I200" s="227">
        <v>0.2</v>
      </c>
      <c r="J200" s="357">
        <v>4977.3500000000004</v>
      </c>
      <c r="K200" s="404">
        <v>19909.400000000001</v>
      </c>
    </row>
    <row r="201" spans="1:11" ht="25.5" x14ac:dyDescent="0.25">
      <c r="A201" s="342" t="s">
        <v>1747</v>
      </c>
      <c r="B201" s="20" t="s">
        <v>367</v>
      </c>
      <c r="C201" s="237" t="s">
        <v>40</v>
      </c>
      <c r="D201" s="391">
        <v>2</v>
      </c>
      <c r="E201" s="223" t="s">
        <v>35</v>
      </c>
      <c r="F201" s="224" t="s">
        <v>137</v>
      </c>
      <c r="G201" s="225" t="s">
        <v>35</v>
      </c>
      <c r="H201" s="357">
        <v>1895.86</v>
      </c>
      <c r="I201" s="227">
        <v>0.2</v>
      </c>
      <c r="J201" s="357">
        <v>2275.0400000000004</v>
      </c>
      <c r="K201" s="404">
        <v>4550.08</v>
      </c>
    </row>
    <row r="202" spans="1:11" ht="25.5" x14ac:dyDescent="0.25">
      <c r="A202" s="342" t="s">
        <v>1748</v>
      </c>
      <c r="B202" s="20" t="s">
        <v>369</v>
      </c>
      <c r="C202" s="237" t="s">
        <v>40</v>
      </c>
      <c r="D202" s="391">
        <v>2</v>
      </c>
      <c r="E202" s="223" t="s">
        <v>35</v>
      </c>
      <c r="F202" s="224" t="s">
        <v>137</v>
      </c>
      <c r="G202" s="225" t="s">
        <v>35</v>
      </c>
      <c r="H202" s="357">
        <v>2134.0800000000004</v>
      </c>
      <c r="I202" s="227">
        <v>0.2</v>
      </c>
      <c r="J202" s="357">
        <v>2560.9</v>
      </c>
      <c r="K202" s="404">
        <v>5121.8</v>
      </c>
    </row>
    <row r="203" spans="1:11" ht="25.5" x14ac:dyDescent="0.25">
      <c r="A203" s="342" t="s">
        <v>1749</v>
      </c>
      <c r="B203" s="20" t="s">
        <v>370</v>
      </c>
      <c r="C203" s="237" t="s">
        <v>40</v>
      </c>
      <c r="D203" s="391">
        <v>4</v>
      </c>
      <c r="E203" s="223" t="s">
        <v>35</v>
      </c>
      <c r="F203" s="224" t="s">
        <v>137</v>
      </c>
      <c r="G203" s="225" t="s">
        <v>35</v>
      </c>
      <c r="H203" s="357">
        <v>2022.24</v>
      </c>
      <c r="I203" s="227">
        <v>0.2</v>
      </c>
      <c r="J203" s="357">
        <v>2426.69</v>
      </c>
      <c r="K203" s="404">
        <v>9706.76</v>
      </c>
    </row>
    <row r="204" spans="1:11" ht="38.25" x14ac:dyDescent="0.25">
      <c r="A204" s="342" t="s">
        <v>1750</v>
      </c>
      <c r="B204" s="20" t="s">
        <v>1619</v>
      </c>
      <c r="C204" s="237" t="s">
        <v>40</v>
      </c>
      <c r="D204" s="391">
        <v>4</v>
      </c>
      <c r="E204" s="223" t="s">
        <v>35</v>
      </c>
      <c r="F204" s="224" t="s">
        <v>137</v>
      </c>
      <c r="G204" s="225" t="s">
        <v>35</v>
      </c>
      <c r="H204" s="357">
        <v>4597.59</v>
      </c>
      <c r="I204" s="227">
        <v>0.2</v>
      </c>
      <c r="J204" s="357">
        <v>5517.1100000000006</v>
      </c>
      <c r="K204" s="404">
        <v>22068.44</v>
      </c>
    </row>
    <row r="205" spans="1:11" ht="38.25" x14ac:dyDescent="0.25">
      <c r="A205" s="342" t="s">
        <v>1751</v>
      </c>
      <c r="B205" s="20" t="s">
        <v>1621</v>
      </c>
      <c r="C205" s="237" t="s">
        <v>40</v>
      </c>
      <c r="D205" s="391">
        <v>4</v>
      </c>
      <c r="E205" s="223" t="s">
        <v>35</v>
      </c>
      <c r="F205" s="224" t="s">
        <v>137</v>
      </c>
      <c r="G205" s="225" t="s">
        <v>35</v>
      </c>
      <c r="H205" s="357">
        <v>3591.32</v>
      </c>
      <c r="I205" s="227">
        <v>0.2</v>
      </c>
      <c r="J205" s="357">
        <v>4309.59</v>
      </c>
      <c r="K205" s="404">
        <v>17238.36</v>
      </c>
    </row>
    <row r="206" spans="1:11" ht="38.25" x14ac:dyDescent="0.25">
      <c r="A206" s="342" t="s">
        <v>1752</v>
      </c>
      <c r="B206" s="20" t="s">
        <v>1622</v>
      </c>
      <c r="C206" s="237" t="s">
        <v>40</v>
      </c>
      <c r="D206" s="391">
        <v>4</v>
      </c>
      <c r="E206" s="223" t="s">
        <v>35</v>
      </c>
      <c r="F206" s="224" t="s">
        <v>137</v>
      </c>
      <c r="G206" s="225" t="s">
        <v>35</v>
      </c>
      <c r="H206" s="357">
        <v>2762.8500000000004</v>
      </c>
      <c r="I206" s="227">
        <v>0.2</v>
      </c>
      <c r="J206" s="357">
        <v>3315.42</v>
      </c>
      <c r="K206" s="404">
        <v>13261.68</v>
      </c>
    </row>
    <row r="207" spans="1:11" ht="25.5" x14ac:dyDescent="0.25">
      <c r="A207" s="342" t="s">
        <v>1753</v>
      </c>
      <c r="B207" s="20" t="s">
        <v>1623</v>
      </c>
      <c r="C207" s="237" t="s">
        <v>40</v>
      </c>
      <c r="D207" s="391">
        <v>8</v>
      </c>
      <c r="E207" s="223" t="s">
        <v>35</v>
      </c>
      <c r="F207" s="224" t="s">
        <v>137</v>
      </c>
      <c r="G207" s="225" t="s">
        <v>35</v>
      </c>
      <c r="H207" s="357">
        <v>4024.3900000000003</v>
      </c>
      <c r="I207" s="227">
        <v>0.2</v>
      </c>
      <c r="J207" s="357">
        <v>4829.2700000000004</v>
      </c>
      <c r="K207" s="404">
        <v>38634.160000000003</v>
      </c>
    </row>
    <row r="208" spans="1:11" ht="76.5" x14ac:dyDescent="0.25">
      <c r="A208" s="342" t="s">
        <v>1754</v>
      </c>
      <c r="B208" s="20" t="s">
        <v>1624</v>
      </c>
      <c r="C208" s="237" t="s">
        <v>40</v>
      </c>
      <c r="D208" s="391">
        <v>1</v>
      </c>
      <c r="E208" s="223" t="s">
        <v>35</v>
      </c>
      <c r="F208" s="224" t="s">
        <v>137</v>
      </c>
      <c r="G208" s="225" t="s">
        <v>35</v>
      </c>
      <c r="H208" s="357">
        <v>35246.240000000005</v>
      </c>
      <c r="I208" s="227">
        <v>0.2</v>
      </c>
      <c r="J208" s="357">
        <v>42295.490000000005</v>
      </c>
      <c r="K208" s="404">
        <v>42295.49</v>
      </c>
    </row>
    <row r="209" spans="1:11" x14ac:dyDescent="0.25">
      <c r="A209" s="342" t="s">
        <v>1755</v>
      </c>
      <c r="B209" s="20" t="s">
        <v>372</v>
      </c>
      <c r="C209" s="237" t="s">
        <v>40</v>
      </c>
      <c r="D209" s="391">
        <v>1</v>
      </c>
      <c r="E209" s="223" t="s">
        <v>35</v>
      </c>
      <c r="F209" s="224" t="s">
        <v>137</v>
      </c>
      <c r="G209" s="225" t="s">
        <v>35</v>
      </c>
      <c r="H209" s="357">
        <v>1106.4100000000001</v>
      </c>
      <c r="I209" s="227">
        <v>0.2</v>
      </c>
      <c r="J209" s="357">
        <v>1327.7</v>
      </c>
      <c r="K209" s="404">
        <v>1327.7</v>
      </c>
    </row>
    <row r="210" spans="1:11" ht="25.5" x14ac:dyDescent="0.25">
      <c r="A210" s="342" t="s">
        <v>1756</v>
      </c>
      <c r="B210" s="20" t="s">
        <v>1625</v>
      </c>
      <c r="C210" s="237" t="s">
        <v>40</v>
      </c>
      <c r="D210" s="391">
        <v>9</v>
      </c>
      <c r="E210" s="223" t="s">
        <v>35</v>
      </c>
      <c r="F210" s="224" t="s">
        <v>137</v>
      </c>
      <c r="G210" s="225" t="s">
        <v>35</v>
      </c>
      <c r="H210" s="357">
        <v>298.13</v>
      </c>
      <c r="I210" s="227">
        <v>0.2</v>
      </c>
      <c r="J210" s="357">
        <v>357.76</v>
      </c>
      <c r="K210" s="404">
        <v>3219.84</v>
      </c>
    </row>
    <row r="211" spans="1:11" ht="25.5" x14ac:dyDescent="0.25">
      <c r="A211" s="342" t="s">
        <v>1757</v>
      </c>
      <c r="B211" s="20" t="s">
        <v>373</v>
      </c>
      <c r="C211" s="237" t="s">
        <v>40</v>
      </c>
      <c r="D211" s="391">
        <v>1</v>
      </c>
      <c r="E211" s="223" t="s">
        <v>35</v>
      </c>
      <c r="F211" s="224" t="s">
        <v>137</v>
      </c>
      <c r="G211" s="225" t="s">
        <v>35</v>
      </c>
      <c r="H211" s="357">
        <v>2155.4100000000003</v>
      </c>
      <c r="I211" s="227">
        <v>0.2</v>
      </c>
      <c r="J211" s="357">
        <v>2586.5</v>
      </c>
      <c r="K211" s="404">
        <v>2586.5</v>
      </c>
    </row>
    <row r="212" spans="1:11" ht="25.5" x14ac:dyDescent="0.25">
      <c r="A212" s="342" t="s">
        <v>1758</v>
      </c>
      <c r="B212" s="20" t="s">
        <v>374</v>
      </c>
      <c r="C212" s="237" t="s">
        <v>57</v>
      </c>
      <c r="D212" s="391">
        <v>20</v>
      </c>
      <c r="E212" s="223" t="s">
        <v>35</v>
      </c>
      <c r="F212" s="224" t="s">
        <v>137</v>
      </c>
      <c r="G212" s="225" t="s">
        <v>35</v>
      </c>
      <c r="H212" s="357">
        <v>12.24</v>
      </c>
      <c r="I212" s="227">
        <v>0.2</v>
      </c>
      <c r="J212" s="357">
        <v>14.69</v>
      </c>
      <c r="K212" s="404">
        <v>293.8</v>
      </c>
    </row>
    <row r="213" spans="1:11" ht="51" x14ac:dyDescent="0.25">
      <c r="A213" s="342" t="s">
        <v>1759</v>
      </c>
      <c r="B213" s="20" t="s">
        <v>1627</v>
      </c>
      <c r="C213" s="237" t="s">
        <v>57</v>
      </c>
      <c r="D213" s="391">
        <v>294</v>
      </c>
      <c r="E213" s="223" t="s">
        <v>35</v>
      </c>
      <c r="F213" s="224" t="s">
        <v>137</v>
      </c>
      <c r="G213" s="225" t="s">
        <v>35</v>
      </c>
      <c r="H213" s="357">
        <v>17.57</v>
      </c>
      <c r="I213" s="227">
        <v>0.2</v>
      </c>
      <c r="J213" s="357">
        <v>21.09</v>
      </c>
      <c r="K213" s="404">
        <v>6200.46</v>
      </c>
    </row>
    <row r="214" spans="1:11" ht="25.5" x14ac:dyDescent="0.25">
      <c r="A214" s="342" t="s">
        <v>1760</v>
      </c>
      <c r="B214" s="20" t="s">
        <v>375</v>
      </c>
      <c r="C214" s="237" t="s">
        <v>57</v>
      </c>
      <c r="D214" s="391">
        <v>321</v>
      </c>
      <c r="E214" s="223" t="s">
        <v>35</v>
      </c>
      <c r="F214" s="224" t="s">
        <v>137</v>
      </c>
      <c r="G214" s="225" t="s">
        <v>35</v>
      </c>
      <c r="H214" s="357">
        <v>10.47</v>
      </c>
      <c r="I214" s="227">
        <v>0.2</v>
      </c>
      <c r="J214" s="357">
        <v>12.57</v>
      </c>
      <c r="K214" s="404">
        <v>4034.97</v>
      </c>
    </row>
    <row r="215" spans="1:11" ht="38.25" x14ac:dyDescent="0.25">
      <c r="A215" s="342" t="s">
        <v>1761</v>
      </c>
      <c r="B215" s="20" t="s">
        <v>1628</v>
      </c>
      <c r="C215" s="237" t="s">
        <v>57</v>
      </c>
      <c r="D215" s="391">
        <v>190</v>
      </c>
      <c r="E215" s="223" t="s">
        <v>35</v>
      </c>
      <c r="F215" s="224" t="s">
        <v>137</v>
      </c>
      <c r="G215" s="225" t="s">
        <v>35</v>
      </c>
      <c r="H215" s="357">
        <v>11.69</v>
      </c>
      <c r="I215" s="227">
        <v>0.2</v>
      </c>
      <c r="J215" s="357">
        <v>14.03</v>
      </c>
      <c r="K215" s="404">
        <v>2665.7</v>
      </c>
    </row>
    <row r="216" spans="1:11" x14ac:dyDescent="0.25">
      <c r="A216" s="342" t="s">
        <v>1763</v>
      </c>
      <c r="B216" s="20" t="s">
        <v>377</v>
      </c>
      <c r="C216" s="237" t="s">
        <v>40</v>
      </c>
      <c r="D216" s="391">
        <v>1</v>
      </c>
      <c r="E216" s="223" t="s">
        <v>35</v>
      </c>
      <c r="F216" s="224" t="s">
        <v>137</v>
      </c>
      <c r="G216" s="225" t="s">
        <v>35</v>
      </c>
      <c r="H216" s="357">
        <v>511.7</v>
      </c>
      <c r="I216" s="227">
        <v>0.2</v>
      </c>
      <c r="J216" s="357">
        <v>614.04</v>
      </c>
      <c r="K216" s="404">
        <v>614.04</v>
      </c>
    </row>
    <row r="217" spans="1:11" x14ac:dyDescent="0.25">
      <c r="A217" s="342" t="s">
        <v>1764</v>
      </c>
      <c r="B217" s="20" t="s">
        <v>386</v>
      </c>
      <c r="C217" s="237" t="s">
        <v>40</v>
      </c>
      <c r="D217" s="391">
        <v>1</v>
      </c>
      <c r="E217" s="223" t="s">
        <v>35</v>
      </c>
      <c r="F217" s="224" t="s">
        <v>137</v>
      </c>
      <c r="G217" s="225" t="s">
        <v>35</v>
      </c>
      <c r="H217" s="357">
        <v>385.63</v>
      </c>
      <c r="I217" s="227">
        <v>0.2</v>
      </c>
      <c r="J217" s="357">
        <v>462.76</v>
      </c>
      <c r="K217" s="404">
        <v>462.76</v>
      </c>
    </row>
    <row r="218" spans="1:11" x14ac:dyDescent="0.25">
      <c r="A218" s="342" t="s">
        <v>1765</v>
      </c>
      <c r="B218" s="20" t="s">
        <v>378</v>
      </c>
      <c r="C218" s="237" t="s">
        <v>40</v>
      </c>
      <c r="D218" s="391">
        <v>4</v>
      </c>
      <c r="E218" s="223" t="s">
        <v>35</v>
      </c>
      <c r="F218" s="224" t="s">
        <v>137</v>
      </c>
      <c r="G218" s="225" t="s">
        <v>35</v>
      </c>
      <c r="H218" s="357">
        <v>415.2</v>
      </c>
      <c r="I218" s="227">
        <v>0.2</v>
      </c>
      <c r="J218" s="357">
        <v>498.24</v>
      </c>
      <c r="K218" s="404">
        <v>1992.96</v>
      </c>
    </row>
    <row r="219" spans="1:11" x14ac:dyDescent="0.25">
      <c r="A219" s="342" t="s">
        <v>1766</v>
      </c>
      <c r="B219" s="20" t="s">
        <v>379</v>
      </c>
      <c r="C219" s="237" t="s">
        <v>40</v>
      </c>
      <c r="D219" s="391">
        <v>4</v>
      </c>
      <c r="E219" s="223" t="s">
        <v>35</v>
      </c>
      <c r="F219" s="224" t="s">
        <v>137</v>
      </c>
      <c r="G219" s="225" t="s">
        <v>35</v>
      </c>
      <c r="H219" s="357">
        <v>316.02999999999997</v>
      </c>
      <c r="I219" s="227">
        <v>0.2</v>
      </c>
      <c r="J219" s="357">
        <v>379.24</v>
      </c>
      <c r="K219" s="404">
        <v>1516.96</v>
      </c>
    </row>
    <row r="220" spans="1:11" x14ac:dyDescent="0.25">
      <c r="A220" s="342" t="s">
        <v>1767</v>
      </c>
      <c r="B220" s="20" t="s">
        <v>381</v>
      </c>
      <c r="C220" s="237" t="s">
        <v>40</v>
      </c>
      <c r="D220" s="391">
        <v>4</v>
      </c>
      <c r="E220" s="223" t="s">
        <v>35</v>
      </c>
      <c r="F220" s="224" t="s">
        <v>137</v>
      </c>
      <c r="G220" s="225" t="s">
        <v>35</v>
      </c>
      <c r="H220" s="357">
        <v>337.38</v>
      </c>
      <c r="I220" s="227">
        <v>0.2</v>
      </c>
      <c r="J220" s="357">
        <v>404.86</v>
      </c>
      <c r="K220" s="404">
        <v>1619.44</v>
      </c>
    </row>
    <row r="221" spans="1:11" x14ac:dyDescent="0.25">
      <c r="A221" s="342" t="s">
        <v>1768</v>
      </c>
      <c r="B221" s="20" t="s">
        <v>382</v>
      </c>
      <c r="C221" s="237" t="s">
        <v>40</v>
      </c>
      <c r="D221" s="391">
        <v>4</v>
      </c>
      <c r="E221" s="223" t="s">
        <v>35</v>
      </c>
      <c r="F221" s="224" t="s">
        <v>137</v>
      </c>
      <c r="G221" s="225" t="s">
        <v>35</v>
      </c>
      <c r="H221" s="357">
        <v>489.68</v>
      </c>
      <c r="I221" s="227">
        <v>0.2</v>
      </c>
      <c r="J221" s="357">
        <v>587.62</v>
      </c>
      <c r="K221" s="404">
        <v>2350.48</v>
      </c>
    </row>
    <row r="222" spans="1:11" x14ac:dyDescent="0.25">
      <c r="A222" s="342" t="s">
        <v>1769</v>
      </c>
      <c r="B222" s="20" t="s">
        <v>384</v>
      </c>
      <c r="C222" s="237" t="s">
        <v>57</v>
      </c>
      <c r="D222" s="391">
        <v>200</v>
      </c>
      <c r="E222" s="223" t="s">
        <v>35</v>
      </c>
      <c r="F222" s="224" t="s">
        <v>137</v>
      </c>
      <c r="G222" s="225" t="s">
        <v>35</v>
      </c>
      <c r="H222" s="357">
        <v>3.8299999999999996</v>
      </c>
      <c r="I222" s="227">
        <v>0.2</v>
      </c>
      <c r="J222" s="357">
        <v>4.5999999999999996</v>
      </c>
      <c r="K222" s="404">
        <v>920</v>
      </c>
    </row>
    <row r="223" spans="1:11" x14ac:dyDescent="0.25">
      <c r="A223" s="344"/>
      <c r="B223" s="300"/>
      <c r="C223" s="301"/>
      <c r="D223" s="392"/>
      <c r="E223" s="302"/>
      <c r="F223" s="252"/>
      <c r="G223" s="253"/>
      <c r="H223" s="360"/>
      <c r="I223" s="303"/>
      <c r="J223" s="360"/>
      <c r="K223" s="404">
        <v>0</v>
      </c>
    </row>
    <row r="224" spans="1:11" x14ac:dyDescent="0.25">
      <c r="A224" s="319" t="s">
        <v>167</v>
      </c>
      <c r="B224" s="54" t="s">
        <v>1770</v>
      </c>
      <c r="C224" s="260"/>
      <c r="D224" s="390"/>
      <c r="E224" s="261"/>
      <c r="F224" s="274"/>
      <c r="G224" s="275"/>
      <c r="H224" s="364"/>
      <c r="I224" s="276"/>
      <c r="J224" s="364"/>
      <c r="K224" s="410"/>
    </row>
    <row r="225" spans="1:11" ht="25.5" x14ac:dyDescent="0.25">
      <c r="A225" s="342" t="s">
        <v>1771</v>
      </c>
      <c r="B225" s="20" t="s">
        <v>366</v>
      </c>
      <c r="C225" s="237" t="s">
        <v>40</v>
      </c>
      <c r="D225" s="391">
        <v>5</v>
      </c>
      <c r="E225" s="223" t="s">
        <v>35</v>
      </c>
      <c r="F225" s="224" t="s">
        <v>137</v>
      </c>
      <c r="G225" s="225" t="s">
        <v>35</v>
      </c>
      <c r="H225" s="357">
        <v>4147.79</v>
      </c>
      <c r="I225" s="227">
        <v>0.2</v>
      </c>
      <c r="J225" s="357">
        <v>4977.3500000000004</v>
      </c>
      <c r="K225" s="404">
        <v>24886.75</v>
      </c>
    </row>
    <row r="226" spans="1:11" ht="25.5" x14ac:dyDescent="0.25">
      <c r="A226" s="342" t="s">
        <v>1772</v>
      </c>
      <c r="B226" s="20" t="s">
        <v>368</v>
      </c>
      <c r="C226" s="237" t="s">
        <v>40</v>
      </c>
      <c r="D226" s="391">
        <v>3</v>
      </c>
      <c r="E226" s="223" t="s">
        <v>35</v>
      </c>
      <c r="F226" s="224" t="s">
        <v>137</v>
      </c>
      <c r="G226" s="225" t="s">
        <v>35</v>
      </c>
      <c r="H226" s="357">
        <v>1923.1</v>
      </c>
      <c r="I226" s="227">
        <v>0.2</v>
      </c>
      <c r="J226" s="357">
        <v>2307.7199999999998</v>
      </c>
      <c r="K226" s="404">
        <v>6923.16</v>
      </c>
    </row>
    <row r="227" spans="1:11" ht="25.5" x14ac:dyDescent="0.25">
      <c r="A227" s="342" t="s">
        <v>1773</v>
      </c>
      <c r="B227" s="20" t="s">
        <v>369</v>
      </c>
      <c r="C227" s="237" t="s">
        <v>40</v>
      </c>
      <c r="D227" s="391">
        <v>2</v>
      </c>
      <c r="E227" s="223" t="s">
        <v>35</v>
      </c>
      <c r="F227" s="224" t="s">
        <v>137</v>
      </c>
      <c r="G227" s="225" t="s">
        <v>35</v>
      </c>
      <c r="H227" s="357">
        <v>2134.0800000000004</v>
      </c>
      <c r="I227" s="227">
        <v>0.2</v>
      </c>
      <c r="J227" s="357">
        <v>2560.9</v>
      </c>
      <c r="K227" s="404">
        <v>5121.8</v>
      </c>
    </row>
    <row r="228" spans="1:11" ht="25.5" x14ac:dyDescent="0.25">
      <c r="A228" s="342" t="s">
        <v>1774</v>
      </c>
      <c r="B228" s="20" t="s">
        <v>370</v>
      </c>
      <c r="C228" s="237" t="s">
        <v>40</v>
      </c>
      <c r="D228" s="391">
        <v>4</v>
      </c>
      <c r="E228" s="223" t="s">
        <v>35</v>
      </c>
      <c r="F228" s="224" t="s">
        <v>137</v>
      </c>
      <c r="G228" s="225" t="s">
        <v>35</v>
      </c>
      <c r="H228" s="357">
        <v>2022.24</v>
      </c>
      <c r="I228" s="227">
        <v>0.2</v>
      </c>
      <c r="J228" s="357">
        <v>2426.69</v>
      </c>
      <c r="K228" s="404">
        <v>9706.76</v>
      </c>
    </row>
    <row r="229" spans="1:11" ht="38.25" x14ac:dyDescent="0.25">
      <c r="A229" s="342" t="s">
        <v>1775</v>
      </c>
      <c r="B229" s="20" t="s">
        <v>1619</v>
      </c>
      <c r="C229" s="237" t="s">
        <v>40</v>
      </c>
      <c r="D229" s="391">
        <v>5</v>
      </c>
      <c r="E229" s="223" t="s">
        <v>35</v>
      </c>
      <c r="F229" s="224" t="s">
        <v>137</v>
      </c>
      <c r="G229" s="225" t="s">
        <v>35</v>
      </c>
      <c r="H229" s="357">
        <v>4597.59</v>
      </c>
      <c r="I229" s="227">
        <v>0.2</v>
      </c>
      <c r="J229" s="357">
        <v>5517.1100000000006</v>
      </c>
      <c r="K229" s="404">
        <v>27585.55</v>
      </c>
    </row>
    <row r="230" spans="1:11" ht="38.25" x14ac:dyDescent="0.25">
      <c r="A230" s="342" t="s">
        <v>1776</v>
      </c>
      <c r="B230" s="20" t="s">
        <v>1621</v>
      </c>
      <c r="C230" s="237" t="s">
        <v>40</v>
      </c>
      <c r="D230" s="391">
        <v>5</v>
      </c>
      <c r="E230" s="223" t="s">
        <v>35</v>
      </c>
      <c r="F230" s="224" t="s">
        <v>137</v>
      </c>
      <c r="G230" s="225" t="s">
        <v>35</v>
      </c>
      <c r="H230" s="357">
        <v>3591.32</v>
      </c>
      <c r="I230" s="227">
        <v>0.2</v>
      </c>
      <c r="J230" s="357">
        <v>4309.59</v>
      </c>
      <c r="K230" s="404">
        <v>21547.95</v>
      </c>
    </row>
    <row r="231" spans="1:11" ht="38.25" x14ac:dyDescent="0.25">
      <c r="A231" s="342" t="s">
        <v>1777</v>
      </c>
      <c r="B231" s="20" t="s">
        <v>1622</v>
      </c>
      <c r="C231" s="237" t="s">
        <v>40</v>
      </c>
      <c r="D231" s="391">
        <v>8</v>
      </c>
      <c r="E231" s="223" t="s">
        <v>35</v>
      </c>
      <c r="F231" s="224" t="s">
        <v>137</v>
      </c>
      <c r="G231" s="225" t="s">
        <v>35</v>
      </c>
      <c r="H231" s="357">
        <v>2762.8500000000004</v>
      </c>
      <c r="I231" s="227">
        <v>0.2</v>
      </c>
      <c r="J231" s="357">
        <v>3315.42</v>
      </c>
      <c r="K231" s="404">
        <v>26523.360000000001</v>
      </c>
    </row>
    <row r="232" spans="1:11" ht="25.5" x14ac:dyDescent="0.25">
      <c r="A232" s="342" t="s">
        <v>1778</v>
      </c>
      <c r="B232" s="20" t="s">
        <v>1623</v>
      </c>
      <c r="C232" s="237" t="s">
        <v>40</v>
      </c>
      <c r="D232" s="391">
        <v>8</v>
      </c>
      <c r="E232" s="223" t="s">
        <v>35</v>
      </c>
      <c r="F232" s="224" t="s">
        <v>137</v>
      </c>
      <c r="G232" s="225" t="s">
        <v>35</v>
      </c>
      <c r="H232" s="357">
        <v>4024.3900000000003</v>
      </c>
      <c r="I232" s="227">
        <v>0.2</v>
      </c>
      <c r="J232" s="357">
        <v>4829.2700000000004</v>
      </c>
      <c r="K232" s="404">
        <v>38634.160000000003</v>
      </c>
    </row>
    <row r="233" spans="1:11" ht="76.5" x14ac:dyDescent="0.25">
      <c r="A233" s="342" t="s">
        <v>1779</v>
      </c>
      <c r="B233" s="20" t="s">
        <v>1624</v>
      </c>
      <c r="C233" s="237" t="s">
        <v>40</v>
      </c>
      <c r="D233" s="391">
        <v>1</v>
      </c>
      <c r="E233" s="223" t="s">
        <v>35</v>
      </c>
      <c r="F233" s="224" t="s">
        <v>137</v>
      </c>
      <c r="G233" s="225" t="s">
        <v>35</v>
      </c>
      <c r="H233" s="357">
        <v>35246.240000000005</v>
      </c>
      <c r="I233" s="227">
        <v>0.2</v>
      </c>
      <c r="J233" s="357">
        <v>42295.490000000005</v>
      </c>
      <c r="K233" s="404">
        <v>42295.49</v>
      </c>
    </row>
    <row r="234" spans="1:11" x14ac:dyDescent="0.25">
      <c r="A234" s="342" t="s">
        <v>1780</v>
      </c>
      <c r="B234" s="20" t="s">
        <v>372</v>
      </c>
      <c r="C234" s="237" t="s">
        <v>40</v>
      </c>
      <c r="D234" s="391">
        <v>1</v>
      </c>
      <c r="E234" s="223" t="s">
        <v>35</v>
      </c>
      <c r="F234" s="224" t="s">
        <v>137</v>
      </c>
      <c r="G234" s="225" t="s">
        <v>35</v>
      </c>
      <c r="H234" s="357">
        <v>1106.4100000000001</v>
      </c>
      <c r="I234" s="227">
        <v>0.2</v>
      </c>
      <c r="J234" s="357">
        <v>1327.7</v>
      </c>
      <c r="K234" s="404">
        <v>1327.7</v>
      </c>
    </row>
    <row r="235" spans="1:11" ht="25.5" x14ac:dyDescent="0.25">
      <c r="A235" s="342" t="s">
        <v>1781</v>
      </c>
      <c r="B235" s="20" t="s">
        <v>1625</v>
      </c>
      <c r="C235" s="237" t="s">
        <v>40</v>
      </c>
      <c r="D235" s="391">
        <v>9</v>
      </c>
      <c r="E235" s="223" t="s">
        <v>35</v>
      </c>
      <c r="F235" s="224" t="s">
        <v>137</v>
      </c>
      <c r="G235" s="225" t="s">
        <v>35</v>
      </c>
      <c r="H235" s="357">
        <v>298.13</v>
      </c>
      <c r="I235" s="227">
        <v>0.2</v>
      </c>
      <c r="J235" s="357">
        <v>357.76</v>
      </c>
      <c r="K235" s="404">
        <v>3219.84</v>
      </c>
    </row>
    <row r="236" spans="1:11" ht="25.5" x14ac:dyDescent="0.25">
      <c r="A236" s="342" t="s">
        <v>1782</v>
      </c>
      <c r="B236" s="20" t="s">
        <v>373</v>
      </c>
      <c r="C236" s="237" t="s">
        <v>40</v>
      </c>
      <c r="D236" s="391">
        <v>1</v>
      </c>
      <c r="E236" s="223" t="s">
        <v>35</v>
      </c>
      <c r="F236" s="224" t="s">
        <v>137</v>
      </c>
      <c r="G236" s="225" t="s">
        <v>35</v>
      </c>
      <c r="H236" s="357">
        <v>2155.4100000000003</v>
      </c>
      <c r="I236" s="227">
        <v>0.2</v>
      </c>
      <c r="J236" s="357">
        <v>2586.5</v>
      </c>
      <c r="K236" s="404">
        <v>2586.5</v>
      </c>
    </row>
    <row r="237" spans="1:11" ht="25.5" x14ac:dyDescent="0.25">
      <c r="A237" s="342" t="s">
        <v>1783</v>
      </c>
      <c r="B237" s="20" t="s">
        <v>374</v>
      </c>
      <c r="C237" s="237" t="s">
        <v>57</v>
      </c>
      <c r="D237" s="391">
        <v>20</v>
      </c>
      <c r="E237" s="223" t="s">
        <v>35</v>
      </c>
      <c r="F237" s="224" t="s">
        <v>137</v>
      </c>
      <c r="G237" s="225" t="s">
        <v>35</v>
      </c>
      <c r="H237" s="357">
        <v>12.24</v>
      </c>
      <c r="I237" s="227">
        <v>0.2</v>
      </c>
      <c r="J237" s="357">
        <v>14.69</v>
      </c>
      <c r="K237" s="404">
        <v>293.8</v>
      </c>
    </row>
    <row r="238" spans="1:11" ht="51" x14ac:dyDescent="0.25">
      <c r="A238" s="342" t="s">
        <v>1784</v>
      </c>
      <c r="B238" s="20" t="s">
        <v>1627</v>
      </c>
      <c r="C238" s="237" t="s">
        <v>57</v>
      </c>
      <c r="D238" s="391">
        <v>319</v>
      </c>
      <c r="E238" s="223" t="s">
        <v>35</v>
      </c>
      <c r="F238" s="224" t="s">
        <v>137</v>
      </c>
      <c r="G238" s="225" t="s">
        <v>35</v>
      </c>
      <c r="H238" s="357">
        <v>17.57</v>
      </c>
      <c r="I238" s="227">
        <v>0.2</v>
      </c>
      <c r="J238" s="357">
        <v>21.09</v>
      </c>
      <c r="K238" s="404">
        <v>6727.71</v>
      </c>
    </row>
    <row r="239" spans="1:11" ht="25.5" x14ac:dyDescent="0.25">
      <c r="A239" s="342" t="s">
        <v>1785</v>
      </c>
      <c r="B239" s="20" t="s">
        <v>375</v>
      </c>
      <c r="C239" s="237" t="s">
        <v>57</v>
      </c>
      <c r="D239" s="391">
        <v>347</v>
      </c>
      <c r="E239" s="223" t="s">
        <v>35</v>
      </c>
      <c r="F239" s="224" t="s">
        <v>137</v>
      </c>
      <c r="G239" s="225" t="s">
        <v>35</v>
      </c>
      <c r="H239" s="357">
        <v>10.47</v>
      </c>
      <c r="I239" s="227">
        <v>0.2</v>
      </c>
      <c r="J239" s="357">
        <v>12.57</v>
      </c>
      <c r="K239" s="404">
        <v>4361.79</v>
      </c>
    </row>
    <row r="240" spans="1:11" ht="38.25" x14ac:dyDescent="0.25">
      <c r="A240" s="342" t="s">
        <v>1786</v>
      </c>
      <c r="B240" s="20" t="s">
        <v>1628</v>
      </c>
      <c r="C240" s="237" t="s">
        <v>57</v>
      </c>
      <c r="D240" s="391">
        <v>264</v>
      </c>
      <c r="E240" s="223" t="s">
        <v>35</v>
      </c>
      <c r="F240" s="224" t="s">
        <v>137</v>
      </c>
      <c r="G240" s="225" t="s">
        <v>35</v>
      </c>
      <c r="H240" s="357">
        <v>11.69</v>
      </c>
      <c r="I240" s="227">
        <v>0.2</v>
      </c>
      <c r="J240" s="357">
        <v>14.03</v>
      </c>
      <c r="K240" s="404">
        <v>3703.92</v>
      </c>
    </row>
    <row r="241" spans="1:11" x14ac:dyDescent="0.25">
      <c r="A241" s="342" t="s">
        <v>1788</v>
      </c>
      <c r="B241" s="20" t="s">
        <v>377</v>
      </c>
      <c r="C241" s="237" t="s">
        <v>40</v>
      </c>
      <c r="D241" s="391">
        <v>1</v>
      </c>
      <c r="E241" s="223" t="s">
        <v>35</v>
      </c>
      <c r="F241" s="224" t="s">
        <v>137</v>
      </c>
      <c r="G241" s="225" t="s">
        <v>35</v>
      </c>
      <c r="H241" s="357">
        <v>511.7</v>
      </c>
      <c r="I241" s="227">
        <v>0.2</v>
      </c>
      <c r="J241" s="357">
        <v>614.04</v>
      </c>
      <c r="K241" s="404">
        <v>614.04</v>
      </c>
    </row>
    <row r="242" spans="1:11" x14ac:dyDescent="0.25">
      <c r="A242" s="342" t="s">
        <v>1789</v>
      </c>
      <c r="B242" s="20" t="s">
        <v>386</v>
      </c>
      <c r="C242" s="237" t="s">
        <v>40</v>
      </c>
      <c r="D242" s="391">
        <v>1</v>
      </c>
      <c r="E242" s="223" t="s">
        <v>35</v>
      </c>
      <c r="F242" s="224" t="s">
        <v>137</v>
      </c>
      <c r="G242" s="225" t="s">
        <v>35</v>
      </c>
      <c r="H242" s="357">
        <v>385.63</v>
      </c>
      <c r="I242" s="227">
        <v>0.2</v>
      </c>
      <c r="J242" s="357">
        <v>462.76</v>
      </c>
      <c r="K242" s="404">
        <v>462.76</v>
      </c>
    </row>
    <row r="243" spans="1:11" x14ac:dyDescent="0.25">
      <c r="A243" s="342" t="s">
        <v>1790</v>
      </c>
      <c r="B243" s="20" t="s">
        <v>378</v>
      </c>
      <c r="C243" s="237" t="s">
        <v>40</v>
      </c>
      <c r="D243" s="391">
        <v>5</v>
      </c>
      <c r="E243" s="223" t="s">
        <v>35</v>
      </c>
      <c r="F243" s="224" t="s">
        <v>137</v>
      </c>
      <c r="G243" s="225" t="s">
        <v>35</v>
      </c>
      <c r="H243" s="357">
        <v>415.2</v>
      </c>
      <c r="I243" s="227">
        <v>0.2</v>
      </c>
      <c r="J243" s="357">
        <v>498.24</v>
      </c>
      <c r="K243" s="404">
        <v>2491.1999999999998</v>
      </c>
    </row>
    <row r="244" spans="1:11" x14ac:dyDescent="0.25">
      <c r="A244" s="342" t="s">
        <v>1791</v>
      </c>
      <c r="B244" s="20" t="s">
        <v>379</v>
      </c>
      <c r="C244" s="237" t="s">
        <v>40</v>
      </c>
      <c r="D244" s="391">
        <v>5</v>
      </c>
      <c r="E244" s="223" t="s">
        <v>35</v>
      </c>
      <c r="F244" s="224" t="s">
        <v>137</v>
      </c>
      <c r="G244" s="225" t="s">
        <v>35</v>
      </c>
      <c r="H244" s="357">
        <v>316.02999999999997</v>
      </c>
      <c r="I244" s="227">
        <v>0.2</v>
      </c>
      <c r="J244" s="357">
        <v>379.24</v>
      </c>
      <c r="K244" s="404">
        <v>1896.2</v>
      </c>
    </row>
    <row r="245" spans="1:11" x14ac:dyDescent="0.25">
      <c r="A245" s="342" t="s">
        <v>1792</v>
      </c>
      <c r="B245" s="20" t="s">
        <v>381</v>
      </c>
      <c r="C245" s="237" t="s">
        <v>40</v>
      </c>
      <c r="D245" s="391">
        <v>5</v>
      </c>
      <c r="E245" s="223" t="s">
        <v>35</v>
      </c>
      <c r="F245" s="224" t="s">
        <v>137</v>
      </c>
      <c r="G245" s="225" t="s">
        <v>35</v>
      </c>
      <c r="H245" s="357">
        <v>337.38</v>
      </c>
      <c r="I245" s="227">
        <v>0.2</v>
      </c>
      <c r="J245" s="357">
        <v>404.86</v>
      </c>
      <c r="K245" s="404">
        <v>2024.3</v>
      </c>
    </row>
    <row r="246" spans="1:11" x14ac:dyDescent="0.25">
      <c r="A246" s="342" t="s">
        <v>1793</v>
      </c>
      <c r="B246" s="20" t="s">
        <v>382</v>
      </c>
      <c r="C246" s="237" t="s">
        <v>40</v>
      </c>
      <c r="D246" s="391">
        <v>5</v>
      </c>
      <c r="E246" s="223" t="s">
        <v>35</v>
      </c>
      <c r="F246" s="224" t="s">
        <v>137</v>
      </c>
      <c r="G246" s="225" t="s">
        <v>35</v>
      </c>
      <c r="H246" s="357">
        <v>489.68</v>
      </c>
      <c r="I246" s="227">
        <v>0.2</v>
      </c>
      <c r="J246" s="357">
        <v>587.62</v>
      </c>
      <c r="K246" s="404">
        <v>2938.1</v>
      </c>
    </row>
    <row r="247" spans="1:11" x14ac:dyDescent="0.25">
      <c r="A247" s="342" t="s">
        <v>1794</v>
      </c>
      <c r="B247" s="20" t="s">
        <v>384</v>
      </c>
      <c r="C247" s="237" t="s">
        <v>57</v>
      </c>
      <c r="D247" s="391">
        <v>250</v>
      </c>
      <c r="E247" s="223" t="s">
        <v>35</v>
      </c>
      <c r="F247" s="224" t="s">
        <v>137</v>
      </c>
      <c r="G247" s="225" t="s">
        <v>35</v>
      </c>
      <c r="H247" s="357">
        <v>3.8299999999999996</v>
      </c>
      <c r="I247" s="227">
        <v>0.2</v>
      </c>
      <c r="J247" s="357">
        <v>4.5999999999999996</v>
      </c>
      <c r="K247" s="404">
        <v>1150</v>
      </c>
    </row>
    <row r="248" spans="1:11" x14ac:dyDescent="0.25">
      <c r="A248" s="342"/>
      <c r="B248" s="20"/>
      <c r="C248" s="237"/>
      <c r="D248" s="391"/>
      <c r="E248" s="223"/>
      <c r="F248" s="224"/>
      <c r="G248" s="225"/>
      <c r="H248" s="357"/>
      <c r="I248" s="227"/>
      <c r="J248" s="357"/>
      <c r="K248" s="404"/>
    </row>
    <row r="249" spans="1:11" x14ac:dyDescent="0.25">
      <c r="A249" s="338" t="s">
        <v>173</v>
      </c>
      <c r="B249" s="51" t="s">
        <v>52</v>
      </c>
      <c r="C249" s="247"/>
      <c r="D249" s="387"/>
      <c r="E249" s="248"/>
      <c r="F249" s="217"/>
      <c r="G249" s="218"/>
      <c r="H249" s="356"/>
      <c r="I249" s="220"/>
      <c r="J249" s="356">
        <v>0</v>
      </c>
      <c r="K249" s="403"/>
    </row>
    <row r="250" spans="1:11" x14ac:dyDescent="0.25">
      <c r="A250" s="319" t="s">
        <v>34</v>
      </c>
      <c r="B250" s="54" t="s">
        <v>99</v>
      </c>
      <c r="C250" s="260"/>
      <c r="D250" s="390"/>
      <c r="E250" s="261"/>
      <c r="F250" s="274"/>
      <c r="G250" s="275"/>
      <c r="H250" s="364"/>
      <c r="I250" s="276"/>
      <c r="J250" s="364">
        <v>0</v>
      </c>
      <c r="K250" s="410"/>
    </row>
    <row r="251" spans="1:11" x14ac:dyDescent="0.25">
      <c r="A251" s="346" t="s">
        <v>168</v>
      </c>
      <c r="B251" s="18" t="s">
        <v>100</v>
      </c>
      <c r="C251" s="277" t="s">
        <v>40</v>
      </c>
      <c r="D251" s="391">
        <v>468</v>
      </c>
      <c r="E251" s="278" t="s">
        <v>101</v>
      </c>
      <c r="F251" s="224" t="s">
        <v>116</v>
      </c>
      <c r="G251" s="225" t="s">
        <v>35</v>
      </c>
      <c r="H251" s="357">
        <v>1985.8700000000001</v>
      </c>
      <c r="I251" s="227">
        <v>0.3</v>
      </c>
      <c r="J251" s="357">
        <v>2581.6400000000003</v>
      </c>
      <c r="K251" s="404">
        <v>1208207.52</v>
      </c>
    </row>
    <row r="252" spans="1:11" x14ac:dyDescent="0.25">
      <c r="A252" s="346" t="s">
        <v>169</v>
      </c>
      <c r="B252" s="18" t="s">
        <v>142</v>
      </c>
      <c r="C252" s="277" t="s">
        <v>57</v>
      </c>
      <c r="D252" s="391">
        <v>17115</v>
      </c>
      <c r="E252" s="278" t="s">
        <v>101</v>
      </c>
      <c r="F252" s="224" t="s">
        <v>116</v>
      </c>
      <c r="G252" s="225" t="s">
        <v>35</v>
      </c>
      <c r="H252" s="357">
        <v>9.129999999999999</v>
      </c>
      <c r="I252" s="227">
        <v>0.3</v>
      </c>
      <c r="J252" s="357">
        <v>11.87</v>
      </c>
      <c r="K252" s="404">
        <v>203155.05</v>
      </c>
    </row>
    <row r="253" spans="1:11" x14ac:dyDescent="0.25">
      <c r="A253" s="319" t="s">
        <v>49</v>
      </c>
      <c r="B253" s="54" t="s">
        <v>110</v>
      </c>
      <c r="C253" s="260"/>
      <c r="D253" s="390"/>
      <c r="E253" s="261"/>
      <c r="F253" s="274"/>
      <c r="G253" s="275"/>
      <c r="H253" s="364"/>
      <c r="I253" s="276"/>
      <c r="J253" s="364">
        <v>0</v>
      </c>
      <c r="K253" s="410"/>
    </row>
    <row r="254" spans="1:11" x14ac:dyDescent="0.25">
      <c r="A254" s="344" t="s">
        <v>170</v>
      </c>
      <c r="B254" s="35" t="s">
        <v>172</v>
      </c>
      <c r="C254" s="259" t="s">
        <v>40</v>
      </c>
      <c r="D254" s="386">
        <v>19</v>
      </c>
      <c r="E254" s="243" t="s">
        <v>101</v>
      </c>
      <c r="F254" s="252" t="s">
        <v>116</v>
      </c>
      <c r="G254" s="253" t="s">
        <v>35</v>
      </c>
      <c r="H254" s="360">
        <v>316.11500000000001</v>
      </c>
      <c r="I254" s="227">
        <v>0.3</v>
      </c>
      <c r="J254" s="357">
        <v>410.95</v>
      </c>
      <c r="K254" s="404">
        <v>7808.05</v>
      </c>
    </row>
    <row r="255" spans="1:11" x14ac:dyDescent="0.25">
      <c r="A255" s="347"/>
      <c r="B255" s="18"/>
      <c r="C255" s="277"/>
      <c r="D255" s="391"/>
      <c r="E255" s="278"/>
      <c r="F255" s="270"/>
      <c r="G255" s="266"/>
      <c r="H255" s="363"/>
      <c r="I255" s="268"/>
      <c r="J255" s="363">
        <v>0</v>
      </c>
      <c r="K255" s="411"/>
    </row>
    <row r="256" spans="1:11" x14ac:dyDescent="0.25">
      <c r="A256" s="338" t="s">
        <v>174</v>
      </c>
      <c r="B256" s="51" t="s">
        <v>138</v>
      </c>
      <c r="C256" s="247"/>
      <c r="D256" s="387"/>
      <c r="E256" s="248"/>
      <c r="F256" s="217"/>
      <c r="G256" s="218"/>
      <c r="H256" s="356"/>
      <c r="I256" s="220"/>
      <c r="J256" s="356">
        <v>0</v>
      </c>
      <c r="K256" s="403"/>
    </row>
    <row r="257" spans="1:11" x14ac:dyDescent="0.25">
      <c r="A257" s="339" t="s">
        <v>175</v>
      </c>
      <c r="B257" s="53" t="s">
        <v>66</v>
      </c>
      <c r="C257" s="277" t="s">
        <v>55</v>
      </c>
      <c r="D257" s="391">
        <v>30</v>
      </c>
      <c r="E257" s="223" t="s">
        <v>147</v>
      </c>
      <c r="F257" s="224" t="s">
        <v>115</v>
      </c>
      <c r="G257" s="225">
        <v>820000</v>
      </c>
      <c r="H257" s="357">
        <v>331.93</v>
      </c>
      <c r="I257" s="227">
        <v>0.3</v>
      </c>
      <c r="J257" s="357">
        <v>431.51</v>
      </c>
      <c r="K257" s="404">
        <v>12945.3</v>
      </c>
    </row>
    <row r="258" spans="1:11" x14ac:dyDescent="0.25">
      <c r="A258" s="339" t="s">
        <v>176</v>
      </c>
      <c r="B258" s="20" t="s">
        <v>69</v>
      </c>
      <c r="C258" s="277" t="s">
        <v>40</v>
      </c>
      <c r="D258" s="391">
        <v>10</v>
      </c>
      <c r="E258" s="223" t="s">
        <v>147</v>
      </c>
      <c r="F258" s="224" t="s">
        <v>115</v>
      </c>
      <c r="G258" s="225">
        <v>821400</v>
      </c>
      <c r="H258" s="357">
        <v>541.1</v>
      </c>
      <c r="I258" s="227">
        <v>0.3</v>
      </c>
      <c r="J258" s="357">
        <v>703.43</v>
      </c>
      <c r="K258" s="404">
        <v>7034.3</v>
      </c>
    </row>
    <row r="259" spans="1:11" x14ac:dyDescent="0.25">
      <c r="A259" s="339" t="s">
        <v>177</v>
      </c>
      <c r="B259" s="18" t="s">
        <v>143</v>
      </c>
      <c r="C259" s="277" t="s">
        <v>40</v>
      </c>
      <c r="D259" s="391">
        <v>30</v>
      </c>
      <c r="E259" s="223" t="s">
        <v>147</v>
      </c>
      <c r="F259" s="224" t="s">
        <v>116</v>
      </c>
      <c r="G259" s="225" t="s">
        <v>35</v>
      </c>
      <c r="H259" s="357">
        <v>242.61</v>
      </c>
      <c r="I259" s="227">
        <v>0.3</v>
      </c>
      <c r="J259" s="357">
        <v>315.39999999999998</v>
      </c>
      <c r="K259" s="404">
        <v>9462</v>
      </c>
    </row>
    <row r="260" spans="1:11" x14ac:dyDescent="0.25">
      <c r="A260" s="339" t="s">
        <v>178</v>
      </c>
      <c r="B260" s="18" t="s">
        <v>144</v>
      </c>
      <c r="C260" s="277" t="s">
        <v>40</v>
      </c>
      <c r="D260" s="391">
        <v>60</v>
      </c>
      <c r="E260" s="223" t="s">
        <v>147</v>
      </c>
      <c r="F260" s="224" t="s">
        <v>116</v>
      </c>
      <c r="G260" s="225" t="s">
        <v>35</v>
      </c>
      <c r="H260" s="357">
        <v>67.150000000000006</v>
      </c>
      <c r="I260" s="227">
        <v>0.3</v>
      </c>
      <c r="J260" s="357">
        <v>87.300000000000011</v>
      </c>
      <c r="K260" s="404">
        <v>5238</v>
      </c>
    </row>
    <row r="261" spans="1:11" x14ac:dyDescent="0.25">
      <c r="A261" s="339" t="s">
        <v>179</v>
      </c>
      <c r="B261" s="18" t="s">
        <v>145</v>
      </c>
      <c r="C261" s="277" t="s">
        <v>40</v>
      </c>
      <c r="D261" s="391">
        <v>60</v>
      </c>
      <c r="E261" s="223" t="s">
        <v>147</v>
      </c>
      <c r="F261" s="224" t="s">
        <v>116</v>
      </c>
      <c r="G261" s="225" t="s">
        <v>35</v>
      </c>
      <c r="H261" s="357">
        <v>102.38</v>
      </c>
      <c r="I261" s="227">
        <v>0.3</v>
      </c>
      <c r="J261" s="357">
        <v>133.1</v>
      </c>
      <c r="K261" s="404">
        <v>7986</v>
      </c>
    </row>
    <row r="262" spans="1:11" x14ac:dyDescent="0.25">
      <c r="A262" s="339"/>
      <c r="B262" s="18"/>
      <c r="C262" s="277"/>
      <c r="D262" s="391"/>
      <c r="E262" s="223"/>
      <c r="F262" s="224"/>
      <c r="G262" s="225"/>
      <c r="H262" s="357"/>
      <c r="I262" s="226"/>
      <c r="J262" s="357">
        <v>0</v>
      </c>
      <c r="K262" s="404"/>
    </row>
    <row r="263" spans="1:11" x14ac:dyDescent="0.25">
      <c r="A263" s="338" t="s">
        <v>53</v>
      </c>
      <c r="B263" s="51" t="s">
        <v>197</v>
      </c>
      <c r="C263" s="247"/>
      <c r="D263" s="387"/>
      <c r="E263" s="248"/>
      <c r="F263" s="217"/>
      <c r="G263" s="218"/>
      <c r="H263" s="356"/>
      <c r="I263" s="220"/>
      <c r="J263" s="356">
        <v>0</v>
      </c>
      <c r="K263" s="403"/>
    </row>
    <row r="264" spans="1:11" x14ac:dyDescent="0.25">
      <c r="A264" s="339" t="s">
        <v>54</v>
      </c>
      <c r="B264" s="221" t="s">
        <v>1597</v>
      </c>
      <c r="C264" s="222" t="s">
        <v>199</v>
      </c>
      <c r="D264" s="383">
        <v>6</v>
      </c>
      <c r="E264" s="223"/>
      <c r="F264" s="224" t="s">
        <v>217</v>
      </c>
      <c r="G264" s="225" t="s">
        <v>1593</v>
      </c>
      <c r="H264" s="365">
        <v>363.28</v>
      </c>
      <c r="I264" s="227">
        <v>0.3</v>
      </c>
      <c r="J264" s="357">
        <v>472.27</v>
      </c>
      <c r="K264" s="404">
        <v>2833.62</v>
      </c>
    </row>
    <row r="265" spans="1:11" x14ac:dyDescent="0.25">
      <c r="A265" s="339" t="s">
        <v>222</v>
      </c>
      <c r="B265" s="221" t="s">
        <v>201</v>
      </c>
      <c r="C265" s="222" t="s">
        <v>199</v>
      </c>
      <c r="D265" s="383">
        <v>6</v>
      </c>
      <c r="E265" s="223"/>
      <c r="F265" s="224" t="s">
        <v>217</v>
      </c>
      <c r="G265" s="225" t="s">
        <v>35</v>
      </c>
      <c r="H265" s="365">
        <v>363.28</v>
      </c>
      <c r="I265" s="227">
        <v>0.3</v>
      </c>
      <c r="J265" s="357">
        <v>472.27</v>
      </c>
      <c r="K265" s="404">
        <v>2833.62</v>
      </c>
    </row>
    <row r="266" spans="1:11" x14ac:dyDescent="0.25">
      <c r="A266" s="339" t="s">
        <v>223</v>
      </c>
      <c r="B266" s="221" t="s">
        <v>203</v>
      </c>
      <c r="C266" s="222" t="s">
        <v>199</v>
      </c>
      <c r="D266" s="383">
        <v>6</v>
      </c>
      <c r="E266" s="223"/>
      <c r="F266" s="224" t="s">
        <v>217</v>
      </c>
      <c r="G266" s="225" t="s">
        <v>35</v>
      </c>
      <c r="H266" s="365">
        <v>363.28</v>
      </c>
      <c r="I266" s="227">
        <v>0.3</v>
      </c>
      <c r="J266" s="357">
        <v>472.27</v>
      </c>
      <c r="K266" s="404">
        <v>2833.62</v>
      </c>
    </row>
    <row r="267" spans="1:11" x14ac:dyDescent="0.25">
      <c r="A267" s="339" t="s">
        <v>224</v>
      </c>
      <c r="B267" s="221" t="s">
        <v>205</v>
      </c>
      <c r="C267" s="222" t="s">
        <v>199</v>
      </c>
      <c r="D267" s="383">
        <v>6</v>
      </c>
      <c r="E267" s="223"/>
      <c r="F267" s="224" t="s">
        <v>217</v>
      </c>
      <c r="G267" s="225" t="s">
        <v>35</v>
      </c>
      <c r="H267" s="365">
        <v>363.28</v>
      </c>
      <c r="I267" s="227">
        <v>0.3</v>
      </c>
      <c r="J267" s="357">
        <v>472.27</v>
      </c>
      <c r="K267" s="404">
        <v>2833.62</v>
      </c>
    </row>
    <row r="268" spans="1:11" x14ac:dyDescent="0.25">
      <c r="A268" s="339" t="s">
        <v>225</v>
      </c>
      <c r="B268" s="221" t="s">
        <v>1804</v>
      </c>
      <c r="C268" s="222" t="s">
        <v>55</v>
      </c>
      <c r="D268" s="383">
        <v>6</v>
      </c>
      <c r="E268" s="223"/>
      <c r="F268" s="224" t="s">
        <v>217</v>
      </c>
      <c r="G268" s="225" t="s">
        <v>1805</v>
      </c>
      <c r="H268" s="365">
        <v>327.92</v>
      </c>
      <c r="I268" s="227">
        <v>0.3</v>
      </c>
      <c r="J268" s="357">
        <v>426.3</v>
      </c>
      <c r="K268" s="404">
        <v>2557.8000000000002</v>
      </c>
    </row>
    <row r="269" spans="1:11" x14ac:dyDescent="0.25">
      <c r="A269" s="339" t="s">
        <v>226</v>
      </c>
      <c r="B269" s="221" t="s">
        <v>207</v>
      </c>
      <c r="C269" s="222" t="s">
        <v>199</v>
      </c>
      <c r="D269" s="383">
        <v>6</v>
      </c>
      <c r="E269" s="223"/>
      <c r="F269" s="224" t="s">
        <v>1610</v>
      </c>
      <c r="G269" s="225" t="s">
        <v>35</v>
      </c>
      <c r="H269" s="365">
        <v>4136.3898898324624</v>
      </c>
      <c r="I269" s="227">
        <v>0.3</v>
      </c>
      <c r="J269" s="357">
        <v>5377.31</v>
      </c>
      <c r="K269" s="404">
        <v>32263.86</v>
      </c>
    </row>
    <row r="270" spans="1:11" x14ac:dyDescent="0.25">
      <c r="A270" s="339" t="s">
        <v>227</v>
      </c>
      <c r="B270" s="221" t="s">
        <v>210</v>
      </c>
      <c r="C270" s="222" t="s">
        <v>199</v>
      </c>
      <c r="D270" s="383">
        <v>3</v>
      </c>
      <c r="E270" s="223"/>
      <c r="F270" s="224" t="s">
        <v>218</v>
      </c>
      <c r="G270" s="225" t="s">
        <v>35</v>
      </c>
      <c r="H270" s="365">
        <v>3778.41</v>
      </c>
      <c r="I270" s="227">
        <v>0.3</v>
      </c>
      <c r="J270" s="357">
        <v>4911.9400000000005</v>
      </c>
      <c r="K270" s="404">
        <v>14735.82</v>
      </c>
    </row>
    <row r="271" spans="1:11" x14ac:dyDescent="0.25">
      <c r="A271" s="339" t="s">
        <v>228</v>
      </c>
      <c r="B271" s="221" t="s">
        <v>212</v>
      </c>
      <c r="C271" s="222" t="s">
        <v>199</v>
      </c>
      <c r="D271" s="383">
        <v>3</v>
      </c>
      <c r="E271" s="223"/>
      <c r="F271" s="224" t="s">
        <v>218</v>
      </c>
      <c r="G271" s="225" t="s">
        <v>35</v>
      </c>
      <c r="H271" s="365">
        <v>3000.5</v>
      </c>
      <c r="I271" s="227">
        <v>0.3</v>
      </c>
      <c r="J271" s="357">
        <v>3900.65</v>
      </c>
      <c r="K271" s="404">
        <v>11701.95</v>
      </c>
    </row>
    <row r="272" spans="1:11" x14ac:dyDescent="0.25">
      <c r="A272" s="339" t="s">
        <v>229</v>
      </c>
      <c r="B272" s="221" t="s">
        <v>221</v>
      </c>
      <c r="C272" s="222" t="s">
        <v>199</v>
      </c>
      <c r="D272" s="383">
        <v>3</v>
      </c>
      <c r="E272" s="223"/>
      <c r="F272" s="224" t="s">
        <v>218</v>
      </c>
      <c r="G272" s="225" t="s">
        <v>35</v>
      </c>
      <c r="H272" s="365">
        <v>2444.86</v>
      </c>
      <c r="I272" s="227">
        <v>0.3</v>
      </c>
      <c r="J272" s="357">
        <v>3178.32</v>
      </c>
      <c r="K272" s="404">
        <v>9534.9599999999991</v>
      </c>
    </row>
    <row r="273" spans="1:11" x14ac:dyDescent="0.25">
      <c r="A273" s="339" t="s">
        <v>230</v>
      </c>
      <c r="B273" s="221" t="s">
        <v>220</v>
      </c>
      <c r="C273" s="222" t="s">
        <v>199</v>
      </c>
      <c r="D273" s="383">
        <v>6</v>
      </c>
      <c r="E273" s="223"/>
      <c r="F273" s="224" t="s">
        <v>218</v>
      </c>
      <c r="G273" s="225" t="s">
        <v>35</v>
      </c>
      <c r="H273" s="365">
        <v>1723.44</v>
      </c>
      <c r="I273" s="227">
        <v>0.3</v>
      </c>
      <c r="J273" s="357">
        <v>2240.48</v>
      </c>
      <c r="K273" s="404">
        <v>13442.88</v>
      </c>
    </row>
    <row r="274" spans="1:11" x14ac:dyDescent="0.25">
      <c r="A274" s="339" t="s">
        <v>1803</v>
      </c>
      <c r="B274" s="221" t="s">
        <v>219</v>
      </c>
      <c r="C274" s="222" t="s">
        <v>199</v>
      </c>
      <c r="D274" s="383">
        <v>6</v>
      </c>
      <c r="E274" s="223"/>
      <c r="F274" s="224" t="s">
        <v>218</v>
      </c>
      <c r="G274" s="225" t="s">
        <v>35</v>
      </c>
      <c r="H274" s="365">
        <v>731.77</v>
      </c>
      <c r="I274" s="227">
        <v>0.3</v>
      </c>
      <c r="J274" s="357">
        <v>951.31</v>
      </c>
      <c r="K274" s="404">
        <v>5707.86</v>
      </c>
    </row>
    <row r="275" spans="1:11" x14ac:dyDescent="0.25">
      <c r="A275" s="339"/>
      <c r="B275" s="221"/>
      <c r="C275" s="222"/>
      <c r="D275" s="383"/>
      <c r="E275" s="223"/>
      <c r="F275" s="224"/>
      <c r="G275" s="225"/>
      <c r="H275" s="365"/>
      <c r="I275" s="279"/>
      <c r="J275" s="365">
        <v>0</v>
      </c>
      <c r="K275" s="404"/>
    </row>
    <row r="276" spans="1:11" x14ac:dyDescent="0.25">
      <c r="A276" s="338" t="s">
        <v>196</v>
      </c>
      <c r="B276" s="51" t="s">
        <v>216</v>
      </c>
      <c r="C276" s="247"/>
      <c r="D276" s="387"/>
      <c r="E276" s="248"/>
      <c r="F276" s="217"/>
      <c r="G276" s="218"/>
      <c r="H276" s="356"/>
      <c r="I276" s="220"/>
      <c r="J276" s="356">
        <v>0</v>
      </c>
      <c r="K276" s="403"/>
    </row>
    <row r="277" spans="1:11" x14ac:dyDescent="0.25">
      <c r="A277" s="348" t="s">
        <v>198</v>
      </c>
      <c r="B277" s="280" t="s">
        <v>246</v>
      </c>
      <c r="C277" s="281" t="s">
        <v>40</v>
      </c>
      <c r="D277" s="396">
        <v>2</v>
      </c>
      <c r="E277" s="232"/>
      <c r="F277" s="191" t="s">
        <v>115</v>
      </c>
      <c r="G277" s="273" t="s">
        <v>35</v>
      </c>
      <c r="H277" s="366">
        <v>614.70000000000005</v>
      </c>
      <c r="I277" s="233">
        <v>0.3</v>
      </c>
      <c r="J277" s="366">
        <v>799.11</v>
      </c>
      <c r="K277" s="404">
        <v>1598.22</v>
      </c>
    </row>
    <row r="278" spans="1:11" x14ac:dyDescent="0.25">
      <c r="A278" s="348" t="s">
        <v>200</v>
      </c>
      <c r="B278" s="280" t="s">
        <v>247</v>
      </c>
      <c r="C278" s="281" t="s">
        <v>40</v>
      </c>
      <c r="D278" s="396">
        <v>10</v>
      </c>
      <c r="E278" s="232"/>
      <c r="F278" s="191" t="s">
        <v>115</v>
      </c>
      <c r="G278" s="273" t="s">
        <v>35</v>
      </c>
      <c r="H278" s="366">
        <v>1742.4</v>
      </c>
      <c r="I278" s="233">
        <v>0.3</v>
      </c>
      <c r="J278" s="366">
        <v>2265.12</v>
      </c>
      <c r="K278" s="404">
        <v>22651.200000000001</v>
      </c>
    </row>
    <row r="279" spans="1:11" x14ac:dyDescent="0.25">
      <c r="A279" s="348" t="s">
        <v>202</v>
      </c>
      <c r="B279" s="280" t="s">
        <v>248</v>
      </c>
      <c r="C279" s="281" t="s">
        <v>40</v>
      </c>
      <c r="D279" s="396">
        <v>2</v>
      </c>
      <c r="E279" s="232"/>
      <c r="F279" s="191" t="s">
        <v>115</v>
      </c>
      <c r="G279" s="273" t="s">
        <v>35</v>
      </c>
      <c r="H279" s="366">
        <v>1229.4000000000001</v>
      </c>
      <c r="I279" s="233">
        <v>0.3</v>
      </c>
      <c r="J279" s="366">
        <v>1598.22</v>
      </c>
      <c r="K279" s="404">
        <v>3196.44</v>
      </c>
    </row>
    <row r="280" spans="1:11" x14ac:dyDescent="0.25">
      <c r="A280" s="348" t="s">
        <v>204</v>
      </c>
      <c r="B280" s="280" t="s">
        <v>249</v>
      </c>
      <c r="C280" s="281" t="s">
        <v>40</v>
      </c>
      <c r="D280" s="396">
        <v>1</v>
      </c>
      <c r="E280" s="232"/>
      <c r="F280" s="191" t="s">
        <v>115</v>
      </c>
      <c r="G280" s="273" t="s">
        <v>35</v>
      </c>
      <c r="H280" s="366">
        <v>1229.4000000000001</v>
      </c>
      <c r="I280" s="233">
        <v>0.3</v>
      </c>
      <c r="J280" s="366">
        <v>1598.22</v>
      </c>
      <c r="K280" s="404">
        <v>1598.22</v>
      </c>
    </row>
    <row r="281" spans="1:11" x14ac:dyDescent="0.25">
      <c r="A281" s="348" t="s">
        <v>206</v>
      </c>
      <c r="B281" s="280" t="s">
        <v>250</v>
      </c>
      <c r="C281" s="281" t="s">
        <v>40</v>
      </c>
      <c r="D281" s="396">
        <v>1</v>
      </c>
      <c r="E281" s="232"/>
      <c r="F281" s="191" t="s">
        <v>115</v>
      </c>
      <c r="G281" s="273" t="s">
        <v>35</v>
      </c>
      <c r="H281" s="366">
        <v>1229.4000000000001</v>
      </c>
      <c r="I281" s="233">
        <v>0.3</v>
      </c>
      <c r="J281" s="366">
        <v>1598.22</v>
      </c>
      <c r="K281" s="404">
        <v>1598.22</v>
      </c>
    </row>
    <row r="282" spans="1:11" x14ac:dyDescent="0.25">
      <c r="A282" s="348" t="s">
        <v>208</v>
      </c>
      <c r="B282" s="280" t="s">
        <v>251</v>
      </c>
      <c r="C282" s="281" t="s">
        <v>40</v>
      </c>
      <c r="D282" s="396">
        <v>2</v>
      </c>
      <c r="E282" s="232"/>
      <c r="F282" s="191" t="s">
        <v>115</v>
      </c>
      <c r="G282" s="273" t="s">
        <v>35</v>
      </c>
      <c r="H282" s="366">
        <v>614.70000000000005</v>
      </c>
      <c r="I282" s="233">
        <v>0.3</v>
      </c>
      <c r="J282" s="366">
        <v>799.11</v>
      </c>
      <c r="K282" s="404">
        <v>1598.22</v>
      </c>
    </row>
    <row r="283" spans="1:11" x14ac:dyDescent="0.25">
      <c r="A283" s="348" t="s">
        <v>209</v>
      </c>
      <c r="B283" s="280" t="s">
        <v>252</v>
      </c>
      <c r="C283" s="281" t="s">
        <v>40</v>
      </c>
      <c r="D283" s="396">
        <v>2</v>
      </c>
      <c r="E283" s="232"/>
      <c r="F283" s="191" t="s">
        <v>115</v>
      </c>
      <c r="G283" s="273" t="s">
        <v>35</v>
      </c>
      <c r="H283" s="366">
        <v>614.70000000000005</v>
      </c>
      <c r="I283" s="233">
        <v>0.3</v>
      </c>
      <c r="J283" s="366">
        <v>799.11</v>
      </c>
      <c r="K283" s="404">
        <v>1598.22</v>
      </c>
    </row>
    <row r="284" spans="1:11" x14ac:dyDescent="0.25">
      <c r="A284" s="348" t="s">
        <v>211</v>
      </c>
      <c r="B284" s="280" t="s">
        <v>253</v>
      </c>
      <c r="C284" s="281" t="s">
        <v>40</v>
      </c>
      <c r="D284" s="396">
        <v>1</v>
      </c>
      <c r="E284" s="232"/>
      <c r="F284" s="191" t="s">
        <v>115</v>
      </c>
      <c r="G284" s="273" t="s">
        <v>35</v>
      </c>
      <c r="H284" s="366">
        <v>614.70000000000005</v>
      </c>
      <c r="I284" s="233">
        <v>0.3</v>
      </c>
      <c r="J284" s="366">
        <v>799.11</v>
      </c>
      <c r="K284" s="404">
        <v>799.11</v>
      </c>
    </row>
    <row r="285" spans="1:11" x14ac:dyDescent="0.25">
      <c r="A285" s="348" t="s">
        <v>213</v>
      </c>
      <c r="B285" s="280" t="s">
        <v>254</v>
      </c>
      <c r="C285" s="281" t="s">
        <v>40</v>
      </c>
      <c r="D285" s="396">
        <v>1</v>
      </c>
      <c r="E285" s="232"/>
      <c r="F285" s="191" t="s">
        <v>115</v>
      </c>
      <c r="G285" s="273" t="s">
        <v>35</v>
      </c>
      <c r="H285" s="366">
        <v>1598.2200000000003</v>
      </c>
      <c r="I285" s="233">
        <v>0.3</v>
      </c>
      <c r="J285" s="366">
        <v>2077.69</v>
      </c>
      <c r="K285" s="404">
        <v>2077.69</v>
      </c>
    </row>
    <row r="286" spans="1:11" x14ac:dyDescent="0.25">
      <c r="A286" s="348" t="s">
        <v>214</v>
      </c>
      <c r="B286" s="280" t="s">
        <v>255</v>
      </c>
      <c r="C286" s="281" t="s">
        <v>40</v>
      </c>
      <c r="D286" s="396">
        <v>1</v>
      </c>
      <c r="E286" s="232"/>
      <c r="F286" s="191" t="s">
        <v>115</v>
      </c>
      <c r="G286" s="273" t="s">
        <v>35</v>
      </c>
      <c r="H286" s="366">
        <v>1229.4000000000001</v>
      </c>
      <c r="I286" s="233">
        <v>0.3</v>
      </c>
      <c r="J286" s="366">
        <v>1598.22</v>
      </c>
      <c r="K286" s="404">
        <v>1598.22</v>
      </c>
    </row>
    <row r="287" spans="1:11" x14ac:dyDescent="0.25">
      <c r="A287" s="348" t="s">
        <v>231</v>
      </c>
      <c r="B287" s="280" t="s">
        <v>256</v>
      </c>
      <c r="C287" s="281" t="s">
        <v>40</v>
      </c>
      <c r="D287" s="396">
        <v>2</v>
      </c>
      <c r="E287" s="232"/>
      <c r="F287" s="191" t="s">
        <v>115</v>
      </c>
      <c r="G287" s="273" t="s">
        <v>35</v>
      </c>
      <c r="H287" s="366">
        <v>2458.8000000000002</v>
      </c>
      <c r="I287" s="233">
        <v>0.3</v>
      </c>
      <c r="J287" s="366">
        <v>3196.44</v>
      </c>
      <c r="K287" s="404">
        <v>6392.88</v>
      </c>
    </row>
    <row r="288" spans="1:11" x14ac:dyDescent="0.25">
      <c r="A288" s="348" t="s">
        <v>232</v>
      </c>
      <c r="B288" s="280" t="s">
        <v>257</v>
      </c>
      <c r="C288" s="281" t="s">
        <v>40</v>
      </c>
      <c r="D288" s="396">
        <v>1</v>
      </c>
      <c r="E288" s="232"/>
      <c r="F288" s="191" t="s">
        <v>115</v>
      </c>
      <c r="G288" s="273" t="s">
        <v>35</v>
      </c>
      <c r="H288" s="366">
        <v>2458.8000000000002</v>
      </c>
      <c r="I288" s="233">
        <v>0.3</v>
      </c>
      <c r="J288" s="366">
        <v>3196.44</v>
      </c>
      <c r="K288" s="404">
        <v>3196.44</v>
      </c>
    </row>
    <row r="289" spans="1:11" x14ac:dyDescent="0.25">
      <c r="A289" s="348" t="s">
        <v>233</v>
      </c>
      <c r="B289" s="280" t="s">
        <v>258</v>
      </c>
      <c r="C289" s="281" t="s">
        <v>40</v>
      </c>
      <c r="D289" s="396">
        <v>1</v>
      </c>
      <c r="E289" s="232"/>
      <c r="F289" s="191" t="s">
        <v>115</v>
      </c>
      <c r="G289" s="273" t="s">
        <v>35</v>
      </c>
      <c r="H289" s="366">
        <v>1229.4000000000001</v>
      </c>
      <c r="I289" s="233">
        <v>0.3</v>
      </c>
      <c r="J289" s="366">
        <v>1598.22</v>
      </c>
      <c r="K289" s="404">
        <v>1598.22</v>
      </c>
    </row>
    <row r="290" spans="1:11" x14ac:dyDescent="0.25">
      <c r="A290" s="348" t="s">
        <v>234</v>
      </c>
      <c r="B290" s="280" t="s">
        <v>259</v>
      </c>
      <c r="C290" s="281" t="s">
        <v>40</v>
      </c>
      <c r="D290" s="396">
        <v>2</v>
      </c>
      <c r="E290" s="232"/>
      <c r="F290" s="191" t="s">
        <v>115</v>
      </c>
      <c r="G290" s="273" t="s">
        <v>35</v>
      </c>
      <c r="H290" s="366">
        <v>1229.4000000000001</v>
      </c>
      <c r="I290" s="233">
        <v>0.3</v>
      </c>
      <c r="J290" s="366">
        <v>1598.22</v>
      </c>
      <c r="K290" s="404">
        <v>3196.44</v>
      </c>
    </row>
    <row r="291" spans="1:11" x14ac:dyDescent="0.25">
      <c r="A291" s="348" t="s">
        <v>235</v>
      </c>
      <c r="B291" s="280" t="s">
        <v>260</v>
      </c>
      <c r="C291" s="281" t="s">
        <v>40</v>
      </c>
      <c r="D291" s="396">
        <v>1</v>
      </c>
      <c r="E291" s="232"/>
      <c r="F291" s="191" t="s">
        <v>115</v>
      </c>
      <c r="G291" s="273" t="s">
        <v>35</v>
      </c>
      <c r="H291" s="366">
        <v>2458.8000000000002</v>
      </c>
      <c r="I291" s="233">
        <v>0.3</v>
      </c>
      <c r="J291" s="366">
        <v>3196.44</v>
      </c>
      <c r="K291" s="404">
        <v>3196.44</v>
      </c>
    </row>
    <row r="292" spans="1:11" x14ac:dyDescent="0.25">
      <c r="A292" s="348" t="s">
        <v>236</v>
      </c>
      <c r="B292" s="280" t="s">
        <v>261</v>
      </c>
      <c r="C292" s="281" t="s">
        <v>40</v>
      </c>
      <c r="D292" s="396">
        <v>1</v>
      </c>
      <c r="E292" s="232"/>
      <c r="F292" s="191" t="s">
        <v>115</v>
      </c>
      <c r="G292" s="273" t="s">
        <v>35</v>
      </c>
      <c r="H292" s="366">
        <v>1229.4000000000001</v>
      </c>
      <c r="I292" s="233">
        <v>0.3</v>
      </c>
      <c r="J292" s="366">
        <v>1598.22</v>
      </c>
      <c r="K292" s="404">
        <v>1598.22</v>
      </c>
    </row>
    <row r="293" spans="1:11" x14ac:dyDescent="0.25">
      <c r="A293" s="348" t="s">
        <v>237</v>
      </c>
      <c r="B293" s="280" t="s">
        <v>262</v>
      </c>
      <c r="C293" s="281" t="s">
        <v>40</v>
      </c>
      <c r="D293" s="396">
        <v>1</v>
      </c>
      <c r="E293" s="232"/>
      <c r="F293" s="191" t="s">
        <v>115</v>
      </c>
      <c r="G293" s="273" t="s">
        <v>35</v>
      </c>
      <c r="H293" s="366">
        <v>1229.4000000000001</v>
      </c>
      <c r="I293" s="233">
        <v>0.3</v>
      </c>
      <c r="J293" s="366">
        <v>1598.22</v>
      </c>
      <c r="K293" s="404">
        <v>1598.22</v>
      </c>
    </row>
    <row r="294" spans="1:11" x14ac:dyDescent="0.25">
      <c r="A294" s="348" t="s">
        <v>238</v>
      </c>
      <c r="B294" s="280" t="s">
        <v>263</v>
      </c>
      <c r="C294" s="281" t="s">
        <v>40</v>
      </c>
      <c r="D294" s="396">
        <v>1</v>
      </c>
      <c r="E294" s="232"/>
      <c r="F294" s="191" t="s">
        <v>115</v>
      </c>
      <c r="G294" s="273" t="s">
        <v>35</v>
      </c>
      <c r="H294" s="366">
        <v>1229.4000000000001</v>
      </c>
      <c r="I294" s="233">
        <v>0.3</v>
      </c>
      <c r="J294" s="366">
        <v>1598.22</v>
      </c>
      <c r="K294" s="404">
        <v>1598.22</v>
      </c>
    </row>
    <row r="295" spans="1:11" x14ac:dyDescent="0.25">
      <c r="A295" s="348" t="s">
        <v>239</v>
      </c>
      <c r="B295" s="280" t="s">
        <v>264</v>
      </c>
      <c r="C295" s="281" t="s">
        <v>40</v>
      </c>
      <c r="D295" s="396">
        <v>1</v>
      </c>
      <c r="E295" s="232"/>
      <c r="F295" s="191" t="s">
        <v>115</v>
      </c>
      <c r="G295" s="273" t="s">
        <v>35</v>
      </c>
      <c r="H295" s="366">
        <v>1229.4000000000001</v>
      </c>
      <c r="I295" s="233">
        <v>0.3</v>
      </c>
      <c r="J295" s="366">
        <v>1598.22</v>
      </c>
      <c r="K295" s="404">
        <v>1598.22</v>
      </c>
    </row>
    <row r="296" spans="1:11" x14ac:dyDescent="0.25">
      <c r="A296" s="348" t="s">
        <v>240</v>
      </c>
      <c r="B296" s="280" t="s">
        <v>265</v>
      </c>
      <c r="C296" s="281" t="s">
        <v>40</v>
      </c>
      <c r="D296" s="396">
        <v>1</v>
      </c>
      <c r="E296" s="232"/>
      <c r="F296" s="191" t="s">
        <v>115</v>
      </c>
      <c r="G296" s="273" t="s">
        <v>35</v>
      </c>
      <c r="H296" s="366">
        <v>2458.8000000000002</v>
      </c>
      <c r="I296" s="233">
        <v>0.3</v>
      </c>
      <c r="J296" s="366">
        <v>3196.44</v>
      </c>
      <c r="K296" s="404">
        <v>3196.44</v>
      </c>
    </row>
    <row r="297" spans="1:11" x14ac:dyDescent="0.25">
      <c r="A297" s="348" t="s">
        <v>241</v>
      </c>
      <c r="B297" s="280" t="s">
        <v>266</v>
      </c>
      <c r="C297" s="281" t="s">
        <v>40</v>
      </c>
      <c r="D297" s="396">
        <v>1</v>
      </c>
      <c r="E297" s="232"/>
      <c r="F297" s="191" t="s">
        <v>115</v>
      </c>
      <c r="G297" s="273" t="s">
        <v>35</v>
      </c>
      <c r="H297" s="366">
        <v>1229.4000000000001</v>
      </c>
      <c r="I297" s="233">
        <v>0.3</v>
      </c>
      <c r="J297" s="366">
        <v>1598.22</v>
      </c>
      <c r="K297" s="404">
        <v>1598.22</v>
      </c>
    </row>
    <row r="298" spans="1:11" x14ac:dyDescent="0.25">
      <c r="A298" s="348" t="s">
        <v>242</v>
      </c>
      <c r="B298" s="280" t="s">
        <v>267</v>
      </c>
      <c r="C298" s="281" t="s">
        <v>40</v>
      </c>
      <c r="D298" s="396">
        <v>1</v>
      </c>
      <c r="E298" s="232"/>
      <c r="F298" s="191" t="s">
        <v>115</v>
      </c>
      <c r="G298" s="273" t="s">
        <v>35</v>
      </c>
      <c r="H298" s="366">
        <v>1229.4000000000001</v>
      </c>
      <c r="I298" s="233">
        <v>0.3</v>
      </c>
      <c r="J298" s="366">
        <v>1598.22</v>
      </c>
      <c r="K298" s="404">
        <v>1598.22</v>
      </c>
    </row>
    <row r="299" spans="1:11" x14ac:dyDescent="0.25">
      <c r="A299" s="348" t="s">
        <v>243</v>
      </c>
      <c r="B299" s="280" t="s">
        <v>268</v>
      </c>
      <c r="C299" s="281" t="s">
        <v>40</v>
      </c>
      <c r="D299" s="396">
        <v>1</v>
      </c>
      <c r="E299" s="232"/>
      <c r="F299" s="191" t="s">
        <v>115</v>
      </c>
      <c r="G299" s="273" t="s">
        <v>35</v>
      </c>
      <c r="H299" s="366">
        <v>1229.4000000000001</v>
      </c>
      <c r="I299" s="233">
        <v>0.3</v>
      </c>
      <c r="J299" s="366">
        <v>1598.22</v>
      </c>
      <c r="K299" s="404">
        <v>1598.22</v>
      </c>
    </row>
    <row r="300" spans="1:11" x14ac:dyDescent="0.25">
      <c r="A300" s="348" t="s">
        <v>244</v>
      </c>
      <c r="B300" s="280" t="s">
        <v>269</v>
      </c>
      <c r="C300" s="281" t="s">
        <v>40</v>
      </c>
      <c r="D300" s="396">
        <v>1</v>
      </c>
      <c r="E300" s="232"/>
      <c r="F300" s="191" t="s">
        <v>115</v>
      </c>
      <c r="G300" s="273" t="s">
        <v>35</v>
      </c>
      <c r="H300" s="366">
        <v>614.70000000000005</v>
      </c>
      <c r="I300" s="233">
        <v>0.3</v>
      </c>
      <c r="J300" s="366">
        <v>799.11</v>
      </c>
      <c r="K300" s="404">
        <v>799.11</v>
      </c>
    </row>
    <row r="301" spans="1:11" x14ac:dyDescent="0.25">
      <c r="A301" s="348" t="s">
        <v>245</v>
      </c>
      <c r="B301" s="280" t="s">
        <v>270</v>
      </c>
      <c r="C301" s="281" t="s">
        <v>40</v>
      </c>
      <c r="D301" s="396">
        <v>1</v>
      </c>
      <c r="E301" s="232"/>
      <c r="F301" s="191" t="s">
        <v>115</v>
      </c>
      <c r="G301" s="273" t="s">
        <v>35</v>
      </c>
      <c r="H301" s="366">
        <v>1229.4000000000001</v>
      </c>
      <c r="I301" s="233">
        <v>0.3</v>
      </c>
      <c r="J301" s="366">
        <v>1598.22</v>
      </c>
      <c r="K301" s="404">
        <v>1598.22</v>
      </c>
    </row>
    <row r="302" spans="1:11" x14ac:dyDescent="0.25">
      <c r="A302" s="349"/>
      <c r="B302" s="35"/>
      <c r="C302" s="259"/>
      <c r="D302" s="386"/>
      <c r="E302" s="243"/>
      <c r="F302" s="282"/>
      <c r="G302" s="283"/>
      <c r="H302" s="367"/>
      <c r="I302" s="284"/>
      <c r="J302" s="367">
        <v>0</v>
      </c>
      <c r="K302" s="404">
        <v>0</v>
      </c>
    </row>
    <row r="303" spans="1:11" x14ac:dyDescent="0.25">
      <c r="A303" s="338" t="s">
        <v>215</v>
      </c>
      <c r="B303" s="51" t="s">
        <v>271</v>
      </c>
      <c r="C303" s="247"/>
      <c r="D303" s="387"/>
      <c r="E303" s="248"/>
      <c r="F303" s="217"/>
      <c r="G303" s="218"/>
      <c r="H303" s="356"/>
      <c r="I303" s="220"/>
      <c r="J303" s="356">
        <v>0</v>
      </c>
      <c r="K303" s="403"/>
    </row>
    <row r="304" spans="1:11" x14ac:dyDescent="0.25">
      <c r="A304" s="350" t="s">
        <v>273</v>
      </c>
      <c r="B304" s="18" t="s">
        <v>272</v>
      </c>
      <c r="C304" s="277" t="s">
        <v>199</v>
      </c>
      <c r="D304" s="391">
        <v>6</v>
      </c>
      <c r="E304" s="278"/>
      <c r="F304" s="270" t="s">
        <v>217</v>
      </c>
      <c r="G304" s="285">
        <v>93567</v>
      </c>
      <c r="H304" s="368">
        <v>16928.29</v>
      </c>
      <c r="I304" s="227">
        <v>0.3</v>
      </c>
      <c r="J304" s="357">
        <v>22006.78</v>
      </c>
      <c r="K304" s="404">
        <v>132040.68</v>
      </c>
    </row>
    <row r="305" spans="1:11" x14ac:dyDescent="0.25">
      <c r="A305" s="350" t="s">
        <v>274</v>
      </c>
      <c r="B305" s="18" t="s">
        <v>290</v>
      </c>
      <c r="C305" s="277" t="s">
        <v>199</v>
      </c>
      <c r="D305" s="391">
        <v>6</v>
      </c>
      <c r="E305" s="278"/>
      <c r="F305" s="270" t="s">
        <v>217</v>
      </c>
      <c r="G305" s="285">
        <v>94296</v>
      </c>
      <c r="H305" s="368">
        <v>3896.16</v>
      </c>
      <c r="I305" s="227">
        <v>0.3</v>
      </c>
      <c r="J305" s="357">
        <v>5065.01</v>
      </c>
      <c r="K305" s="404">
        <v>30390.06</v>
      </c>
    </row>
    <row r="306" spans="1:11" x14ac:dyDescent="0.25">
      <c r="A306" s="350" t="s">
        <v>275</v>
      </c>
      <c r="B306" s="18" t="s">
        <v>1596</v>
      </c>
      <c r="C306" s="277" t="s">
        <v>199</v>
      </c>
      <c r="D306" s="391">
        <v>6</v>
      </c>
      <c r="E306" s="278"/>
      <c r="F306" s="270" t="s">
        <v>217</v>
      </c>
      <c r="G306" s="285">
        <v>93572</v>
      </c>
      <c r="H306" s="368">
        <v>5917.17</v>
      </c>
      <c r="I306" s="227">
        <v>0.3</v>
      </c>
      <c r="J306" s="357">
        <v>7692.33</v>
      </c>
      <c r="K306" s="404">
        <v>46153.98</v>
      </c>
    </row>
    <row r="307" spans="1:11" x14ac:dyDescent="0.25">
      <c r="A307" s="350" t="s">
        <v>276</v>
      </c>
      <c r="B307" s="18" t="s">
        <v>1806</v>
      </c>
      <c r="C307" s="277" t="s">
        <v>199</v>
      </c>
      <c r="D307" s="391">
        <v>6</v>
      </c>
      <c r="E307" s="278"/>
      <c r="F307" s="270" t="s">
        <v>217</v>
      </c>
      <c r="G307" s="285">
        <v>93566</v>
      </c>
      <c r="H307" s="368">
        <v>3159.5</v>
      </c>
      <c r="I307" s="227">
        <v>0.3</v>
      </c>
      <c r="J307" s="357">
        <v>4107.3500000000004</v>
      </c>
      <c r="K307" s="404">
        <v>24644.1</v>
      </c>
    </row>
    <row r="308" spans="1:11" x14ac:dyDescent="0.25">
      <c r="A308" s="350" t="s">
        <v>277</v>
      </c>
      <c r="B308" s="18" t="s">
        <v>1808</v>
      </c>
      <c r="C308" s="277" t="s">
        <v>199</v>
      </c>
      <c r="D308" s="391">
        <v>6</v>
      </c>
      <c r="E308" s="278"/>
      <c r="F308" s="270" t="s">
        <v>217</v>
      </c>
      <c r="G308" s="285">
        <v>93565</v>
      </c>
      <c r="H308" s="368">
        <v>3443.79</v>
      </c>
      <c r="I308" s="227">
        <v>0.3</v>
      </c>
      <c r="J308" s="357">
        <v>4476.93</v>
      </c>
      <c r="K308" s="404">
        <v>26861.58</v>
      </c>
    </row>
    <row r="309" spans="1:11" x14ac:dyDescent="0.25">
      <c r="A309" s="350" t="s">
        <v>1807</v>
      </c>
      <c r="B309" s="18" t="s">
        <v>1808</v>
      </c>
      <c r="C309" s="277" t="s">
        <v>199</v>
      </c>
      <c r="D309" s="391">
        <v>6</v>
      </c>
      <c r="E309" s="278"/>
      <c r="F309" s="270" t="s">
        <v>217</v>
      </c>
      <c r="G309" s="285">
        <v>93565</v>
      </c>
      <c r="H309" s="368">
        <v>3444.79</v>
      </c>
      <c r="I309" s="227">
        <v>0.3</v>
      </c>
      <c r="J309" s="357">
        <v>4478.2300000000005</v>
      </c>
      <c r="K309" s="404">
        <v>26869.38</v>
      </c>
    </row>
    <row r="310" spans="1:11" ht="15.75" thickBot="1" x14ac:dyDescent="0.3">
      <c r="A310" s="351"/>
      <c r="B310" s="306"/>
      <c r="C310" s="307"/>
      <c r="D310" s="397"/>
      <c r="E310" s="308"/>
      <c r="F310" s="288"/>
      <c r="G310" s="286"/>
      <c r="H310" s="287"/>
      <c r="I310" s="309"/>
      <c r="J310" s="287"/>
      <c r="K310" s="412"/>
    </row>
    <row r="311" spans="1:11" x14ac:dyDescent="0.25">
      <c r="A311" s="1154" t="s">
        <v>6</v>
      </c>
      <c r="B311" s="1148" t="s">
        <v>7</v>
      </c>
      <c r="C311" s="1148" t="s">
        <v>8</v>
      </c>
      <c r="D311" s="1199" t="s">
        <v>10</v>
      </c>
      <c r="E311" s="1148" t="s">
        <v>9</v>
      </c>
      <c r="F311" s="1148" t="s">
        <v>114</v>
      </c>
      <c r="G311" s="1148" t="s">
        <v>111</v>
      </c>
      <c r="H311" s="1201" t="s">
        <v>329</v>
      </c>
      <c r="I311" s="1148" t="s">
        <v>292</v>
      </c>
      <c r="J311" s="460"/>
      <c r="K311" s="461"/>
    </row>
    <row r="312" spans="1:11" x14ac:dyDescent="0.25">
      <c r="A312" s="1155"/>
      <c r="B312" s="1149"/>
      <c r="C312" s="1149"/>
      <c r="D312" s="1200"/>
      <c r="E312" s="1149"/>
      <c r="F312" s="1149"/>
      <c r="G312" s="1149"/>
      <c r="H312" s="1202"/>
      <c r="I312" s="1149"/>
      <c r="J312" s="354" t="s">
        <v>112</v>
      </c>
      <c r="K312" s="153"/>
    </row>
    <row r="313" spans="1:11" x14ac:dyDescent="0.25">
      <c r="A313" s="160" t="s">
        <v>14</v>
      </c>
      <c r="B313" s="161" t="s">
        <v>70</v>
      </c>
      <c r="C313" s="162"/>
      <c r="D313" s="163"/>
      <c r="E313" s="162"/>
      <c r="F313" s="164"/>
      <c r="G313" s="164"/>
      <c r="H313" s="370"/>
      <c r="I313" s="164"/>
      <c r="J313" s="192"/>
      <c r="K313" s="193"/>
    </row>
    <row r="314" spans="1:11" x14ac:dyDescent="0.25">
      <c r="A314" s="321" t="s">
        <v>11</v>
      </c>
      <c r="B314" s="322" t="s">
        <v>281</v>
      </c>
      <c r="C314" s="323" t="s">
        <v>59</v>
      </c>
      <c r="D314" s="416">
        <v>2.63</v>
      </c>
      <c r="E314" s="417" t="s">
        <v>126</v>
      </c>
      <c r="F314" s="418" t="s">
        <v>361</v>
      </c>
      <c r="G314" s="419" t="s">
        <v>118</v>
      </c>
      <c r="H314" s="371" t="s">
        <v>35</v>
      </c>
      <c r="I314" s="419" t="s">
        <v>1797</v>
      </c>
      <c r="J314" s="419">
        <v>413.19</v>
      </c>
      <c r="K314" s="419">
        <v>1086.69</v>
      </c>
    </row>
    <row r="315" spans="1:11" x14ac:dyDescent="0.25">
      <c r="A315" s="324" t="s">
        <v>1</v>
      </c>
      <c r="B315" s="18" t="s">
        <v>282</v>
      </c>
      <c r="C315" s="229" t="s">
        <v>55</v>
      </c>
      <c r="D315" s="420">
        <v>21.94</v>
      </c>
      <c r="E315" s="421" t="s">
        <v>127</v>
      </c>
      <c r="F315" s="422" t="s">
        <v>361</v>
      </c>
      <c r="G315" s="363" t="s">
        <v>117</v>
      </c>
      <c r="H315" s="372" t="s">
        <v>35</v>
      </c>
      <c r="I315" s="363" t="s">
        <v>1797</v>
      </c>
      <c r="J315" s="363">
        <v>6.84</v>
      </c>
      <c r="K315" s="363">
        <v>150.07</v>
      </c>
    </row>
    <row r="316" spans="1:11" x14ac:dyDescent="0.25">
      <c r="A316" s="324" t="s">
        <v>2</v>
      </c>
      <c r="B316" s="18" t="s">
        <v>280</v>
      </c>
      <c r="C316" s="237" t="s">
        <v>59</v>
      </c>
      <c r="D316" s="420">
        <v>2.63</v>
      </c>
      <c r="E316" s="421" t="s">
        <v>128</v>
      </c>
      <c r="F316" s="422" t="s">
        <v>361</v>
      </c>
      <c r="G316" s="363">
        <v>570210</v>
      </c>
      <c r="H316" s="372" t="s">
        <v>35</v>
      </c>
      <c r="I316" s="363" t="s">
        <v>1797</v>
      </c>
      <c r="J316" s="363">
        <v>326.29000000000002</v>
      </c>
      <c r="K316" s="363">
        <v>858.15</v>
      </c>
    </row>
    <row r="317" spans="1:11" x14ac:dyDescent="0.25">
      <c r="A317" s="325" t="s">
        <v>3</v>
      </c>
      <c r="B317" s="327" t="s">
        <v>283</v>
      </c>
      <c r="C317" s="328" t="s">
        <v>55</v>
      </c>
      <c r="D317" s="423">
        <v>21.94</v>
      </c>
      <c r="E317" s="424" t="s">
        <v>128</v>
      </c>
      <c r="F317" s="425" t="s">
        <v>115</v>
      </c>
      <c r="G317" s="369">
        <v>561120</v>
      </c>
      <c r="H317" s="373" t="s">
        <v>35</v>
      </c>
      <c r="I317" s="369" t="s">
        <v>1797</v>
      </c>
      <c r="J317" s="369">
        <v>1.73</v>
      </c>
      <c r="K317" s="369">
        <v>37.96</v>
      </c>
    </row>
    <row r="318" spans="1:11" x14ac:dyDescent="0.25">
      <c r="A318" s="160" t="s">
        <v>148</v>
      </c>
      <c r="B318" s="161" t="s">
        <v>103</v>
      </c>
      <c r="C318" s="162"/>
      <c r="D318" s="426"/>
      <c r="E318" s="427"/>
      <c r="F318" s="370"/>
      <c r="G318" s="370"/>
      <c r="H318" s="370"/>
      <c r="I318" s="370"/>
      <c r="J318" s="370"/>
      <c r="K318" s="428"/>
    </row>
    <row r="319" spans="1:11" x14ac:dyDescent="0.25">
      <c r="A319" s="157" t="s">
        <v>12</v>
      </c>
      <c r="B319" s="54" t="s">
        <v>1840</v>
      </c>
      <c r="C319" s="55"/>
      <c r="D319" s="429"/>
      <c r="E319" s="430"/>
      <c r="F319" s="431"/>
      <c r="G319" s="431"/>
      <c r="H319" s="374"/>
      <c r="I319" s="431"/>
      <c r="J319" s="431"/>
      <c r="K319" s="432"/>
    </row>
    <row r="320" spans="1:11" x14ac:dyDescent="0.25">
      <c r="A320" s="324" t="s">
        <v>1809</v>
      </c>
      <c r="B320" s="18" t="s">
        <v>281</v>
      </c>
      <c r="C320" s="237" t="s">
        <v>59</v>
      </c>
      <c r="D320" s="433">
        <v>24.03</v>
      </c>
      <c r="E320" s="434" t="s">
        <v>126</v>
      </c>
      <c r="F320" s="422" t="s">
        <v>361</v>
      </c>
      <c r="G320" s="363" t="s">
        <v>118</v>
      </c>
      <c r="H320" s="372" t="s">
        <v>35</v>
      </c>
      <c r="I320" s="363" t="s">
        <v>1797</v>
      </c>
      <c r="J320" s="363">
        <v>413.19</v>
      </c>
      <c r="K320" s="414">
        <v>9928.9557000000004</v>
      </c>
    </row>
    <row r="321" spans="1:11" x14ac:dyDescent="0.25">
      <c r="A321" s="324" t="s">
        <v>1810</v>
      </c>
      <c r="B321" s="18" t="s">
        <v>282</v>
      </c>
      <c r="C321" s="237" t="s">
        <v>55</v>
      </c>
      <c r="D321" s="433">
        <v>250.31</v>
      </c>
      <c r="E321" s="434" t="s">
        <v>127</v>
      </c>
      <c r="F321" s="422" t="s">
        <v>361</v>
      </c>
      <c r="G321" s="363" t="s">
        <v>117</v>
      </c>
      <c r="H321" s="372" t="s">
        <v>35</v>
      </c>
      <c r="I321" s="363" t="s">
        <v>1797</v>
      </c>
      <c r="J321" s="363">
        <v>6.84</v>
      </c>
      <c r="K321" s="414">
        <v>1712.1204</v>
      </c>
    </row>
    <row r="322" spans="1:11" x14ac:dyDescent="0.25">
      <c r="A322" s="352" t="s">
        <v>1811</v>
      </c>
      <c r="B322" s="18" t="s">
        <v>75</v>
      </c>
      <c r="C322" s="237" t="s">
        <v>56</v>
      </c>
      <c r="D322" s="433">
        <v>37.549999999999997</v>
      </c>
      <c r="E322" s="434" t="s">
        <v>129</v>
      </c>
      <c r="F322" s="422" t="s">
        <v>361</v>
      </c>
      <c r="G322" s="363" t="s">
        <v>119</v>
      </c>
      <c r="H322" s="372">
        <v>105.19</v>
      </c>
      <c r="I322" s="363">
        <v>0.3</v>
      </c>
      <c r="J322" s="363">
        <v>136.75</v>
      </c>
      <c r="K322" s="414">
        <v>5134.9624999999996</v>
      </c>
    </row>
    <row r="323" spans="1:11" x14ac:dyDescent="0.25">
      <c r="A323" s="324" t="s">
        <v>1812</v>
      </c>
      <c r="B323" s="18" t="s">
        <v>76</v>
      </c>
      <c r="C323" s="237" t="s">
        <v>56</v>
      </c>
      <c r="D323" s="433">
        <v>45.06</v>
      </c>
      <c r="E323" s="434" t="s">
        <v>130</v>
      </c>
      <c r="F323" s="422" t="s">
        <v>361</v>
      </c>
      <c r="G323" s="363">
        <v>516100</v>
      </c>
      <c r="H323" s="372">
        <v>73.83</v>
      </c>
      <c r="I323" s="363">
        <v>0.3</v>
      </c>
      <c r="J323" s="363">
        <v>95.98</v>
      </c>
      <c r="K323" s="414">
        <v>4324.8588</v>
      </c>
    </row>
    <row r="324" spans="1:11" x14ac:dyDescent="0.25">
      <c r="A324" s="324" t="s">
        <v>1860</v>
      </c>
      <c r="B324" s="18" t="s">
        <v>87</v>
      </c>
      <c r="C324" s="237" t="s">
        <v>55</v>
      </c>
      <c r="D324" s="433">
        <v>250.31</v>
      </c>
      <c r="E324" s="434" t="s">
        <v>131</v>
      </c>
      <c r="F324" s="422" t="s">
        <v>115</v>
      </c>
      <c r="G324" s="363">
        <v>511200</v>
      </c>
      <c r="H324" s="372">
        <v>2.73</v>
      </c>
      <c r="I324" s="363">
        <v>0.3</v>
      </c>
      <c r="J324" s="363">
        <v>3.55</v>
      </c>
      <c r="K324" s="414">
        <v>888.60050000000001</v>
      </c>
    </row>
    <row r="325" spans="1:11" x14ac:dyDescent="0.25">
      <c r="A325" s="352" t="s">
        <v>1861</v>
      </c>
      <c r="B325" s="18" t="s">
        <v>1899</v>
      </c>
      <c r="C325" s="237" t="s">
        <v>55</v>
      </c>
      <c r="D325" s="433">
        <v>340</v>
      </c>
      <c r="E325" s="434" t="s">
        <v>89</v>
      </c>
      <c r="F325" s="422" t="s">
        <v>361</v>
      </c>
      <c r="G325" s="363" t="s">
        <v>139</v>
      </c>
      <c r="H325" s="372">
        <v>91.76</v>
      </c>
      <c r="I325" s="363">
        <v>0.3</v>
      </c>
      <c r="J325" s="363">
        <v>119.29</v>
      </c>
      <c r="K325" s="414">
        <v>40558.6</v>
      </c>
    </row>
    <row r="326" spans="1:11" x14ac:dyDescent="0.25">
      <c r="A326" s="324" t="s">
        <v>1862</v>
      </c>
      <c r="B326" s="18" t="s">
        <v>180</v>
      </c>
      <c r="C326" s="237" t="s">
        <v>40</v>
      </c>
      <c r="D326" s="433">
        <v>41</v>
      </c>
      <c r="E326" s="434" t="s">
        <v>1838</v>
      </c>
      <c r="F326" s="422" t="s">
        <v>116</v>
      </c>
      <c r="G326" s="363" t="s">
        <v>35</v>
      </c>
      <c r="H326" s="372">
        <v>255.06</v>
      </c>
      <c r="I326" s="363">
        <v>0.3</v>
      </c>
      <c r="J326" s="363">
        <v>331.58</v>
      </c>
      <c r="K326" s="414">
        <v>13594.779999999999</v>
      </c>
    </row>
    <row r="327" spans="1:11" x14ac:dyDescent="0.25">
      <c r="A327" s="157" t="s">
        <v>25</v>
      </c>
      <c r="B327" s="54" t="s">
        <v>1796</v>
      </c>
      <c r="C327" s="55"/>
      <c r="D327" s="429"/>
      <c r="E327" s="430"/>
      <c r="F327" s="431"/>
      <c r="G327" s="431"/>
      <c r="H327" s="374"/>
      <c r="I327" s="431"/>
      <c r="J327" s="431"/>
      <c r="K327" s="413"/>
    </row>
    <row r="328" spans="1:11" x14ac:dyDescent="0.25">
      <c r="A328" s="324" t="s">
        <v>1813</v>
      </c>
      <c r="B328" s="18" t="s">
        <v>991</v>
      </c>
      <c r="C328" s="237" t="s">
        <v>59</v>
      </c>
      <c r="D328" s="433">
        <v>30.82</v>
      </c>
      <c r="E328" s="434" t="s">
        <v>126</v>
      </c>
      <c r="F328" s="422" t="s">
        <v>361</v>
      </c>
      <c r="G328" s="363">
        <v>570350</v>
      </c>
      <c r="H328" s="372" t="s">
        <v>35</v>
      </c>
      <c r="I328" s="363" t="s">
        <v>1797</v>
      </c>
      <c r="J328" s="363">
        <v>413.19</v>
      </c>
      <c r="K328" s="414">
        <v>12734.52</v>
      </c>
    </row>
    <row r="329" spans="1:11" x14ac:dyDescent="0.25">
      <c r="A329" s="324" t="s">
        <v>1814</v>
      </c>
      <c r="B329" s="18" t="s">
        <v>74</v>
      </c>
      <c r="C329" s="237" t="s">
        <v>55</v>
      </c>
      <c r="D329" s="433">
        <v>280.01</v>
      </c>
      <c r="E329" s="434" t="s">
        <v>127</v>
      </c>
      <c r="F329" s="422" t="s">
        <v>361</v>
      </c>
      <c r="G329" s="363">
        <v>560400</v>
      </c>
      <c r="H329" s="372" t="s">
        <v>35</v>
      </c>
      <c r="I329" s="363" t="s">
        <v>1797</v>
      </c>
      <c r="J329" s="363">
        <v>6.84</v>
      </c>
      <c r="K329" s="414">
        <v>1915.27</v>
      </c>
    </row>
    <row r="330" spans="1:11" x14ac:dyDescent="0.25">
      <c r="A330" s="324" t="s">
        <v>1815</v>
      </c>
      <c r="B330" s="18" t="s">
        <v>75</v>
      </c>
      <c r="C330" s="237" t="s">
        <v>56</v>
      </c>
      <c r="D330" s="433">
        <v>42</v>
      </c>
      <c r="E330" s="434" t="s">
        <v>129</v>
      </c>
      <c r="F330" s="422" t="s">
        <v>361</v>
      </c>
      <c r="G330" s="363">
        <v>531000</v>
      </c>
      <c r="H330" s="372">
        <v>105.19</v>
      </c>
      <c r="I330" s="363">
        <v>0.3</v>
      </c>
      <c r="J330" s="363">
        <v>136.75</v>
      </c>
      <c r="K330" s="414">
        <v>5743.5</v>
      </c>
    </row>
    <row r="331" spans="1:11" x14ac:dyDescent="0.25">
      <c r="A331" s="324" t="s">
        <v>1816</v>
      </c>
      <c r="B331" s="18" t="s">
        <v>76</v>
      </c>
      <c r="C331" s="237" t="s">
        <v>56</v>
      </c>
      <c r="D331" s="433">
        <v>50.4</v>
      </c>
      <c r="E331" s="434" t="s">
        <v>130</v>
      </c>
      <c r="F331" s="422" t="s">
        <v>361</v>
      </c>
      <c r="G331" s="363">
        <v>516100</v>
      </c>
      <c r="H331" s="372">
        <v>73.83</v>
      </c>
      <c r="I331" s="363">
        <v>0.3</v>
      </c>
      <c r="J331" s="363">
        <v>95.98</v>
      </c>
      <c r="K331" s="414">
        <v>4837.3900000000003</v>
      </c>
    </row>
    <row r="332" spans="1:11" x14ac:dyDescent="0.25">
      <c r="A332" s="324" t="s">
        <v>1817</v>
      </c>
      <c r="B332" s="18" t="s">
        <v>87</v>
      </c>
      <c r="C332" s="237" t="s">
        <v>55</v>
      </c>
      <c r="D332" s="433">
        <v>280.01</v>
      </c>
      <c r="E332" s="434" t="s">
        <v>131</v>
      </c>
      <c r="F332" s="422" t="s">
        <v>115</v>
      </c>
      <c r="G332" s="363">
        <v>511200</v>
      </c>
      <c r="H332" s="372">
        <v>2.73</v>
      </c>
      <c r="I332" s="363">
        <v>0.3</v>
      </c>
      <c r="J332" s="363">
        <v>3.55</v>
      </c>
      <c r="K332" s="414">
        <v>994.04</v>
      </c>
    </row>
    <row r="333" spans="1:11" x14ac:dyDescent="0.25">
      <c r="A333" s="324" t="s">
        <v>1818</v>
      </c>
      <c r="B333" s="18" t="s">
        <v>191</v>
      </c>
      <c r="C333" s="237" t="s">
        <v>55</v>
      </c>
      <c r="D333" s="433">
        <v>112.33</v>
      </c>
      <c r="E333" s="434" t="s">
        <v>95</v>
      </c>
      <c r="F333" s="422" t="s">
        <v>116</v>
      </c>
      <c r="G333" s="363" t="s">
        <v>35</v>
      </c>
      <c r="H333" s="372">
        <v>14.62</v>
      </c>
      <c r="I333" s="363">
        <v>0.3</v>
      </c>
      <c r="J333" s="363">
        <v>19.010000000000002</v>
      </c>
      <c r="K333" s="414">
        <v>2135.39</v>
      </c>
    </row>
    <row r="334" spans="1:11" x14ac:dyDescent="0.25">
      <c r="A334" s="352" t="s">
        <v>1819</v>
      </c>
      <c r="B334" s="18" t="s">
        <v>194</v>
      </c>
      <c r="C334" s="237" t="s">
        <v>56</v>
      </c>
      <c r="D334" s="433">
        <v>67.56</v>
      </c>
      <c r="E334" s="434" t="s">
        <v>123</v>
      </c>
      <c r="F334" s="422" t="s">
        <v>116</v>
      </c>
      <c r="G334" s="363" t="s">
        <v>35</v>
      </c>
      <c r="H334" s="372">
        <v>21.36</v>
      </c>
      <c r="I334" s="363">
        <v>0.3</v>
      </c>
      <c r="J334" s="363">
        <v>27.770000000000003</v>
      </c>
      <c r="K334" s="414">
        <v>1876.14</v>
      </c>
    </row>
    <row r="335" spans="1:11" x14ac:dyDescent="0.25">
      <c r="A335" s="157" t="s">
        <v>13</v>
      </c>
      <c r="B335" s="54" t="s">
        <v>102</v>
      </c>
      <c r="C335" s="55"/>
      <c r="D335" s="429"/>
      <c r="E335" s="430"/>
      <c r="F335" s="431"/>
      <c r="G335" s="431"/>
      <c r="H335" s="374"/>
      <c r="I335" s="431"/>
      <c r="J335" s="431"/>
      <c r="K335" s="432"/>
    </row>
    <row r="336" spans="1:11" x14ac:dyDescent="0.25">
      <c r="A336" s="324" t="s">
        <v>1820</v>
      </c>
      <c r="B336" s="18" t="s">
        <v>194</v>
      </c>
      <c r="C336" s="237" t="s">
        <v>56</v>
      </c>
      <c r="D336" s="433">
        <v>395.34999999999997</v>
      </c>
      <c r="E336" s="434" t="s">
        <v>123</v>
      </c>
      <c r="F336" s="422" t="s">
        <v>116</v>
      </c>
      <c r="G336" s="363" t="s">
        <v>35</v>
      </c>
      <c r="H336" s="372">
        <v>21.36</v>
      </c>
      <c r="I336" s="363">
        <v>0.3</v>
      </c>
      <c r="J336" s="363">
        <v>27.770000000000003</v>
      </c>
      <c r="K336" s="414">
        <v>10978.869500000001</v>
      </c>
    </row>
    <row r="337" spans="1:11" x14ac:dyDescent="0.25">
      <c r="A337" s="352" t="s">
        <v>1821</v>
      </c>
      <c r="B337" s="18" t="s">
        <v>1896</v>
      </c>
      <c r="C337" s="237" t="s">
        <v>56</v>
      </c>
      <c r="D337" s="433">
        <v>13.58</v>
      </c>
      <c r="E337" s="434" t="s">
        <v>195</v>
      </c>
      <c r="F337" s="422" t="s">
        <v>116</v>
      </c>
      <c r="G337" s="363" t="s">
        <v>35</v>
      </c>
      <c r="H337" s="372">
        <v>39.380000000000003</v>
      </c>
      <c r="I337" s="363">
        <v>0.3</v>
      </c>
      <c r="J337" s="363">
        <v>51.199999999999996</v>
      </c>
      <c r="K337" s="414">
        <v>695.29599999999994</v>
      </c>
    </row>
    <row r="338" spans="1:11" x14ac:dyDescent="0.25">
      <c r="A338" s="324" t="s">
        <v>1822</v>
      </c>
      <c r="B338" s="18" t="s">
        <v>73</v>
      </c>
      <c r="C338" s="237" t="s">
        <v>59</v>
      </c>
      <c r="D338" s="433">
        <v>27.17</v>
      </c>
      <c r="E338" s="434" t="s">
        <v>126</v>
      </c>
      <c r="F338" s="422" t="s">
        <v>361</v>
      </c>
      <c r="G338" s="363">
        <v>570350</v>
      </c>
      <c r="H338" s="372" t="s">
        <v>35</v>
      </c>
      <c r="I338" s="363" t="s">
        <v>1797</v>
      </c>
      <c r="J338" s="363">
        <v>413.19</v>
      </c>
      <c r="K338" s="414">
        <v>11226.37</v>
      </c>
    </row>
    <row r="339" spans="1:11" x14ac:dyDescent="0.25">
      <c r="A339" s="324" t="s">
        <v>1823</v>
      </c>
      <c r="B339" s="18" t="s">
        <v>74</v>
      </c>
      <c r="C339" s="237" t="s">
        <v>55</v>
      </c>
      <c r="D339" s="433">
        <v>283</v>
      </c>
      <c r="E339" s="434" t="s">
        <v>127</v>
      </c>
      <c r="F339" s="422" t="s">
        <v>361</v>
      </c>
      <c r="G339" s="363">
        <v>560400</v>
      </c>
      <c r="H339" s="372" t="s">
        <v>35</v>
      </c>
      <c r="I339" s="363" t="s">
        <v>1797</v>
      </c>
      <c r="J339" s="363">
        <v>6.84</v>
      </c>
      <c r="K339" s="414">
        <v>1935.72</v>
      </c>
    </row>
    <row r="340" spans="1:11" x14ac:dyDescent="0.25">
      <c r="A340" s="324" t="s">
        <v>1824</v>
      </c>
      <c r="B340" s="18" t="s">
        <v>75</v>
      </c>
      <c r="C340" s="237" t="s">
        <v>56</v>
      </c>
      <c r="D340" s="433">
        <v>42.45</v>
      </c>
      <c r="E340" s="434" t="s">
        <v>129</v>
      </c>
      <c r="F340" s="422" t="s">
        <v>361</v>
      </c>
      <c r="G340" s="363">
        <v>531000</v>
      </c>
      <c r="H340" s="372">
        <v>105.19</v>
      </c>
      <c r="I340" s="363">
        <v>0.3</v>
      </c>
      <c r="J340" s="363">
        <v>136.75</v>
      </c>
      <c r="K340" s="414">
        <v>5805.04</v>
      </c>
    </row>
    <row r="341" spans="1:11" x14ac:dyDescent="0.25">
      <c r="A341" s="324" t="s">
        <v>1825</v>
      </c>
      <c r="B341" s="18" t="s">
        <v>76</v>
      </c>
      <c r="C341" s="237" t="s">
        <v>56</v>
      </c>
      <c r="D341" s="433">
        <v>50.94</v>
      </c>
      <c r="E341" s="434" t="s">
        <v>130</v>
      </c>
      <c r="F341" s="422" t="s">
        <v>361</v>
      </c>
      <c r="G341" s="363">
        <v>516100</v>
      </c>
      <c r="H341" s="372">
        <v>73.83</v>
      </c>
      <c r="I341" s="363">
        <v>0.3</v>
      </c>
      <c r="J341" s="363">
        <v>95.98</v>
      </c>
      <c r="K341" s="414">
        <v>4889.22</v>
      </c>
    </row>
    <row r="342" spans="1:11" x14ac:dyDescent="0.25">
      <c r="A342" s="324" t="s">
        <v>1826</v>
      </c>
      <c r="B342" s="18" t="s">
        <v>87</v>
      </c>
      <c r="C342" s="237" t="s">
        <v>55</v>
      </c>
      <c r="D342" s="433">
        <v>283</v>
      </c>
      <c r="E342" s="434" t="s">
        <v>131</v>
      </c>
      <c r="F342" s="422" t="s">
        <v>115</v>
      </c>
      <c r="G342" s="363">
        <v>511200</v>
      </c>
      <c r="H342" s="372">
        <v>2.73</v>
      </c>
      <c r="I342" s="363">
        <v>0.3</v>
      </c>
      <c r="J342" s="363">
        <v>3.55</v>
      </c>
      <c r="K342" s="414">
        <v>1004.65</v>
      </c>
    </row>
    <row r="343" spans="1:11" x14ac:dyDescent="0.25">
      <c r="A343" s="324" t="s">
        <v>1827</v>
      </c>
      <c r="B343" s="18" t="s">
        <v>191</v>
      </c>
      <c r="C343" s="237" t="s">
        <v>55</v>
      </c>
      <c r="D343" s="433">
        <v>240.01</v>
      </c>
      <c r="E343" s="434" t="s">
        <v>95</v>
      </c>
      <c r="F343" s="422" t="s">
        <v>116</v>
      </c>
      <c r="G343" s="363" t="s">
        <v>35</v>
      </c>
      <c r="H343" s="372">
        <v>14.62</v>
      </c>
      <c r="I343" s="363">
        <v>0.3</v>
      </c>
      <c r="J343" s="363">
        <v>19.010000000000002</v>
      </c>
      <c r="K343" s="414">
        <v>4562.59</v>
      </c>
    </row>
    <row r="344" spans="1:11" x14ac:dyDescent="0.25">
      <c r="A344" s="324" t="s">
        <v>1828</v>
      </c>
      <c r="B344" s="18" t="s">
        <v>193</v>
      </c>
      <c r="C344" s="237" t="s">
        <v>55</v>
      </c>
      <c r="D344" s="433">
        <v>227.51</v>
      </c>
      <c r="E344" s="434" t="s">
        <v>95</v>
      </c>
      <c r="F344" s="422" t="s">
        <v>116</v>
      </c>
      <c r="G344" s="363" t="s">
        <v>35</v>
      </c>
      <c r="H344" s="372">
        <v>22.96</v>
      </c>
      <c r="I344" s="363">
        <v>0.3</v>
      </c>
      <c r="J344" s="363">
        <v>29.85</v>
      </c>
      <c r="K344" s="414">
        <v>6791.17</v>
      </c>
    </row>
    <row r="345" spans="1:11" ht="25.5" x14ac:dyDescent="0.25">
      <c r="A345" s="352" t="s">
        <v>1829</v>
      </c>
      <c r="B345" s="18" t="s">
        <v>1895</v>
      </c>
      <c r="C345" s="326" t="s">
        <v>56</v>
      </c>
      <c r="D345" s="435">
        <v>10.82</v>
      </c>
      <c r="E345" s="436" t="s">
        <v>195</v>
      </c>
      <c r="F345" s="437" t="s">
        <v>116</v>
      </c>
      <c r="G345" s="437" t="s">
        <v>35</v>
      </c>
      <c r="H345" s="372">
        <v>39.380000000000003</v>
      </c>
      <c r="I345" s="363">
        <v>0.3</v>
      </c>
      <c r="J345" s="438">
        <v>51.199999999999996</v>
      </c>
      <c r="K345" s="439">
        <v>553.98</v>
      </c>
    </row>
    <row r="346" spans="1:11" ht="25.5" x14ac:dyDescent="0.25">
      <c r="A346" s="324" t="s">
        <v>1842</v>
      </c>
      <c r="B346" s="18" t="s">
        <v>1881</v>
      </c>
      <c r="C346" s="326" t="s">
        <v>40</v>
      </c>
      <c r="D346" s="435">
        <v>33</v>
      </c>
      <c r="E346" s="436" t="s">
        <v>1838</v>
      </c>
      <c r="F346" s="437" t="s">
        <v>116</v>
      </c>
      <c r="G346" s="437" t="s">
        <v>35</v>
      </c>
      <c r="H346" s="372">
        <v>389.5</v>
      </c>
      <c r="I346" s="363">
        <v>0.3</v>
      </c>
      <c r="J346" s="438">
        <v>506.35</v>
      </c>
      <c r="K346" s="439">
        <v>16709.55</v>
      </c>
    </row>
    <row r="347" spans="1:11" ht="25.5" x14ac:dyDescent="0.25">
      <c r="A347" s="324" t="s">
        <v>1846</v>
      </c>
      <c r="B347" s="18" t="s">
        <v>1850</v>
      </c>
      <c r="C347" s="326" t="s">
        <v>40</v>
      </c>
      <c r="D347" s="435">
        <v>1</v>
      </c>
      <c r="E347" s="436" t="s">
        <v>1843</v>
      </c>
      <c r="F347" s="437" t="s">
        <v>116</v>
      </c>
      <c r="G347" s="437" t="s">
        <v>35</v>
      </c>
      <c r="H347" s="372">
        <v>5446.42</v>
      </c>
      <c r="I347" s="363">
        <v>0.3</v>
      </c>
      <c r="J347" s="438">
        <v>7080.35</v>
      </c>
      <c r="K347" s="439">
        <v>7080.35</v>
      </c>
    </row>
    <row r="348" spans="1:11" ht="25.5" x14ac:dyDescent="0.25">
      <c r="A348" s="324" t="s">
        <v>1847</v>
      </c>
      <c r="B348" s="18" t="s">
        <v>1851</v>
      </c>
      <c r="C348" s="326" t="s">
        <v>40</v>
      </c>
      <c r="D348" s="435">
        <v>1</v>
      </c>
      <c r="E348" s="436" t="s">
        <v>1844</v>
      </c>
      <c r="F348" s="437" t="s">
        <v>116</v>
      </c>
      <c r="G348" s="437" t="s">
        <v>35</v>
      </c>
      <c r="H348" s="372">
        <v>5837.97</v>
      </c>
      <c r="I348" s="363">
        <v>0.3</v>
      </c>
      <c r="J348" s="438">
        <v>7589.37</v>
      </c>
      <c r="K348" s="439">
        <v>7589.37</v>
      </c>
    </row>
    <row r="349" spans="1:11" ht="25.5" x14ac:dyDescent="0.25">
      <c r="A349" s="324" t="s">
        <v>1848</v>
      </c>
      <c r="B349" s="18" t="s">
        <v>1852</v>
      </c>
      <c r="C349" s="326" t="s">
        <v>40</v>
      </c>
      <c r="D349" s="435">
        <v>1</v>
      </c>
      <c r="E349" s="436" t="s">
        <v>1845</v>
      </c>
      <c r="F349" s="437" t="s">
        <v>116</v>
      </c>
      <c r="G349" s="437" t="s">
        <v>35</v>
      </c>
      <c r="H349" s="372">
        <v>5672.8600000000006</v>
      </c>
      <c r="I349" s="363">
        <v>0.3</v>
      </c>
      <c r="J349" s="438">
        <v>7374.72</v>
      </c>
      <c r="K349" s="439">
        <v>7374.72</v>
      </c>
    </row>
    <row r="350" spans="1:11" ht="25.5" x14ac:dyDescent="0.25">
      <c r="A350" s="324" t="s">
        <v>1849</v>
      </c>
      <c r="B350" s="18" t="s">
        <v>1858</v>
      </c>
      <c r="C350" s="326" t="s">
        <v>40</v>
      </c>
      <c r="D350" s="435">
        <v>1</v>
      </c>
      <c r="E350" s="436" t="s">
        <v>1853</v>
      </c>
      <c r="F350" s="437" t="s">
        <v>116</v>
      </c>
      <c r="G350" s="437" t="s">
        <v>35</v>
      </c>
      <c r="H350" s="372">
        <v>5290.71</v>
      </c>
      <c r="I350" s="363">
        <v>0.3</v>
      </c>
      <c r="J350" s="438">
        <v>6877.93</v>
      </c>
      <c r="K350" s="439">
        <v>6877.93</v>
      </c>
    </row>
    <row r="351" spans="1:11" ht="25.5" x14ac:dyDescent="0.25">
      <c r="A351" s="324" t="s">
        <v>1854</v>
      </c>
      <c r="B351" s="18" t="s">
        <v>1859</v>
      </c>
      <c r="C351" s="326" t="s">
        <v>40</v>
      </c>
      <c r="D351" s="435">
        <v>1</v>
      </c>
      <c r="E351" s="436" t="s">
        <v>1855</v>
      </c>
      <c r="F351" s="437" t="s">
        <v>116</v>
      </c>
      <c r="G351" s="437" t="s">
        <v>35</v>
      </c>
      <c r="H351" s="372">
        <v>4998.5600000000004</v>
      </c>
      <c r="I351" s="363">
        <v>0.3</v>
      </c>
      <c r="J351" s="438">
        <v>6498.13</v>
      </c>
      <c r="K351" s="439">
        <v>6498.13</v>
      </c>
    </row>
    <row r="352" spans="1:11" x14ac:dyDescent="0.25">
      <c r="A352" s="324" t="s">
        <v>1863</v>
      </c>
      <c r="B352" s="18" t="s">
        <v>1875</v>
      </c>
      <c r="C352" s="326" t="s">
        <v>40</v>
      </c>
      <c r="D352" s="435">
        <v>2</v>
      </c>
      <c r="E352" s="436" t="s">
        <v>1882</v>
      </c>
      <c r="F352" s="437"/>
      <c r="G352" s="437" t="s">
        <v>35</v>
      </c>
      <c r="H352" s="372">
        <v>541.54</v>
      </c>
      <c r="I352" s="363">
        <v>0.3</v>
      </c>
      <c r="J352" s="438">
        <v>704.01</v>
      </c>
      <c r="K352" s="439">
        <v>1408.02</v>
      </c>
    </row>
    <row r="353" spans="1:11" x14ac:dyDescent="0.25">
      <c r="A353" s="324" t="s">
        <v>1864</v>
      </c>
      <c r="B353" s="18" t="s">
        <v>1872</v>
      </c>
      <c r="C353" s="326" t="s">
        <v>40</v>
      </c>
      <c r="D353" s="435">
        <v>3</v>
      </c>
      <c r="E353" s="436" t="s">
        <v>1883</v>
      </c>
      <c r="F353" s="437"/>
      <c r="G353" s="437" t="s">
        <v>35</v>
      </c>
      <c r="H353" s="372">
        <v>791.26</v>
      </c>
      <c r="I353" s="363">
        <v>0.3</v>
      </c>
      <c r="J353" s="438">
        <v>1028.6400000000001</v>
      </c>
      <c r="K353" s="439">
        <v>3085.92</v>
      </c>
    </row>
    <row r="354" spans="1:11" x14ac:dyDescent="0.25">
      <c r="A354" s="324" t="s">
        <v>1865</v>
      </c>
      <c r="B354" s="18" t="s">
        <v>1873</v>
      </c>
      <c r="C354" s="326" t="s">
        <v>40</v>
      </c>
      <c r="D354" s="435">
        <v>4</v>
      </c>
      <c r="E354" s="436" t="s">
        <v>1884</v>
      </c>
      <c r="F354" s="437"/>
      <c r="G354" s="437" t="s">
        <v>35</v>
      </c>
      <c r="H354" s="372">
        <v>636.49</v>
      </c>
      <c r="I354" s="363">
        <v>0.3</v>
      </c>
      <c r="J354" s="438">
        <v>827.43999999999994</v>
      </c>
      <c r="K354" s="439">
        <v>3309.7599999999998</v>
      </c>
    </row>
    <row r="355" spans="1:11" x14ac:dyDescent="0.25">
      <c r="A355" s="324" t="s">
        <v>1866</v>
      </c>
      <c r="B355" s="18" t="s">
        <v>1874</v>
      </c>
      <c r="C355" s="326" t="s">
        <v>40</v>
      </c>
      <c r="D355" s="435">
        <v>5</v>
      </c>
      <c r="E355" s="436" t="s">
        <v>1885</v>
      </c>
      <c r="F355" s="437"/>
      <c r="G355" s="437" t="s">
        <v>35</v>
      </c>
      <c r="H355" s="372">
        <v>969.54</v>
      </c>
      <c r="I355" s="363">
        <v>0.3</v>
      </c>
      <c r="J355" s="438">
        <v>1260.4100000000001</v>
      </c>
      <c r="K355" s="439">
        <v>6302.05</v>
      </c>
    </row>
    <row r="356" spans="1:11" x14ac:dyDescent="0.25">
      <c r="A356" s="324" t="s">
        <v>1867</v>
      </c>
      <c r="B356" s="18" t="s">
        <v>1876</v>
      </c>
      <c r="C356" s="326" t="s">
        <v>40</v>
      </c>
      <c r="D356" s="435">
        <v>6</v>
      </c>
      <c r="E356" s="436" t="s">
        <v>1886</v>
      </c>
      <c r="F356" s="437"/>
      <c r="G356" s="437" t="s">
        <v>35</v>
      </c>
      <c r="H356" s="372">
        <v>1119.3399999999999</v>
      </c>
      <c r="I356" s="363">
        <v>0.3</v>
      </c>
      <c r="J356" s="438">
        <v>1455.15</v>
      </c>
      <c r="K356" s="439">
        <v>8730.9000000000015</v>
      </c>
    </row>
    <row r="357" spans="1:11" x14ac:dyDescent="0.25">
      <c r="A357" s="324" t="s">
        <v>1868</v>
      </c>
      <c r="B357" s="18" t="s">
        <v>1877</v>
      </c>
      <c r="C357" s="326" t="s">
        <v>40</v>
      </c>
      <c r="D357" s="435">
        <v>7</v>
      </c>
      <c r="E357" s="436" t="s">
        <v>1887</v>
      </c>
      <c r="F357" s="437"/>
      <c r="G357" s="437" t="s">
        <v>35</v>
      </c>
      <c r="H357" s="372">
        <v>1042.1600000000001</v>
      </c>
      <c r="I357" s="363">
        <v>0.3</v>
      </c>
      <c r="J357" s="438">
        <v>1354.81</v>
      </c>
      <c r="K357" s="439">
        <v>9483.67</v>
      </c>
    </row>
    <row r="358" spans="1:11" x14ac:dyDescent="0.25">
      <c r="A358" s="324" t="s">
        <v>1869</v>
      </c>
      <c r="B358" s="18" t="s">
        <v>1878</v>
      </c>
      <c r="C358" s="326" t="s">
        <v>40</v>
      </c>
      <c r="D358" s="435">
        <v>8</v>
      </c>
      <c r="E358" s="436" t="s">
        <v>1888</v>
      </c>
      <c r="F358" s="437"/>
      <c r="G358" s="437" t="s">
        <v>35</v>
      </c>
      <c r="H358" s="372">
        <v>1442.6</v>
      </c>
      <c r="I358" s="363">
        <v>0.3</v>
      </c>
      <c r="J358" s="438">
        <v>1875.38</v>
      </c>
      <c r="K358" s="439">
        <v>15003.04</v>
      </c>
    </row>
    <row r="359" spans="1:11" x14ac:dyDescent="0.25">
      <c r="A359" s="324" t="s">
        <v>1870</v>
      </c>
      <c r="B359" s="18" t="s">
        <v>1879</v>
      </c>
      <c r="C359" s="326" t="s">
        <v>40</v>
      </c>
      <c r="D359" s="435">
        <v>9</v>
      </c>
      <c r="E359" s="436" t="s">
        <v>1889</v>
      </c>
      <c r="F359" s="437"/>
      <c r="G359" s="437" t="s">
        <v>35</v>
      </c>
      <c r="H359" s="372">
        <v>1522.76</v>
      </c>
      <c r="I359" s="363">
        <v>0.3</v>
      </c>
      <c r="J359" s="438">
        <v>1979.59</v>
      </c>
      <c r="K359" s="439">
        <v>17816.309999999998</v>
      </c>
    </row>
    <row r="360" spans="1:11" x14ac:dyDescent="0.25">
      <c r="A360" s="324" t="s">
        <v>1871</v>
      </c>
      <c r="B360" s="18" t="s">
        <v>1880</v>
      </c>
      <c r="C360" s="326" t="s">
        <v>40</v>
      </c>
      <c r="D360" s="435">
        <v>10</v>
      </c>
      <c r="E360" s="436" t="s">
        <v>1890</v>
      </c>
      <c r="F360" s="437"/>
      <c r="G360" s="437" t="s">
        <v>35</v>
      </c>
      <c r="H360" s="372">
        <v>1368.42</v>
      </c>
      <c r="I360" s="363">
        <v>0.3</v>
      </c>
      <c r="J360" s="438">
        <v>1778.95</v>
      </c>
      <c r="K360" s="439">
        <v>17789.5</v>
      </c>
    </row>
    <row r="361" spans="1:11" x14ac:dyDescent="0.25">
      <c r="A361" s="324"/>
      <c r="B361" s="18"/>
      <c r="C361" s="326"/>
      <c r="D361" s="435"/>
      <c r="E361" s="436"/>
      <c r="F361" s="437"/>
      <c r="G361" s="437"/>
      <c r="H361" s="372"/>
      <c r="I361" s="363"/>
      <c r="J361" s="438"/>
      <c r="K361" s="439"/>
    </row>
    <row r="362" spans="1:11" x14ac:dyDescent="0.25">
      <c r="A362" s="116" t="s">
        <v>15</v>
      </c>
      <c r="B362" s="51" t="s">
        <v>104</v>
      </c>
      <c r="C362" s="52"/>
      <c r="D362" s="440"/>
      <c r="E362" s="441"/>
      <c r="F362" s="375"/>
      <c r="G362" s="375"/>
      <c r="H362" s="375"/>
      <c r="I362" s="375"/>
      <c r="J362" s="375"/>
      <c r="K362" s="442"/>
    </row>
    <row r="363" spans="1:11" x14ac:dyDescent="0.25">
      <c r="A363" s="319" t="s">
        <v>26</v>
      </c>
      <c r="B363" s="54" t="s">
        <v>1795</v>
      </c>
      <c r="C363" s="260"/>
      <c r="D363" s="443"/>
      <c r="E363" s="444"/>
      <c r="F363" s="445"/>
      <c r="G363" s="364"/>
      <c r="H363" s="364"/>
      <c r="I363" s="364"/>
      <c r="J363" s="364"/>
      <c r="K363" s="446"/>
    </row>
    <row r="364" spans="1:11" ht="51" x14ac:dyDescent="0.25">
      <c r="A364" s="334" t="s">
        <v>335</v>
      </c>
      <c r="B364" s="20" t="s">
        <v>1629</v>
      </c>
      <c r="C364" s="237" t="s">
        <v>57</v>
      </c>
      <c r="D364" s="447">
        <v>12</v>
      </c>
      <c r="E364" s="448" t="s">
        <v>35</v>
      </c>
      <c r="F364" s="365" t="s">
        <v>137</v>
      </c>
      <c r="G364" s="357" t="s">
        <v>35</v>
      </c>
      <c r="H364" s="376">
        <v>417.09</v>
      </c>
      <c r="I364" s="457">
        <v>0.2</v>
      </c>
      <c r="J364" s="357">
        <v>500.51</v>
      </c>
      <c r="K364" s="357">
        <v>6006.12</v>
      </c>
    </row>
    <row r="365" spans="1:11" ht="63.75" x14ac:dyDescent="0.25">
      <c r="A365" s="334" t="s">
        <v>1830</v>
      </c>
      <c r="B365" s="20" t="s">
        <v>376</v>
      </c>
      <c r="C365" s="237" t="s">
        <v>57</v>
      </c>
      <c r="D365" s="447">
        <v>291</v>
      </c>
      <c r="E365" s="448" t="s">
        <v>35</v>
      </c>
      <c r="F365" s="365" t="s">
        <v>137</v>
      </c>
      <c r="G365" s="357" t="s">
        <v>35</v>
      </c>
      <c r="H365" s="376">
        <v>224.91</v>
      </c>
      <c r="I365" s="457">
        <v>0.2</v>
      </c>
      <c r="J365" s="357">
        <v>269.89999999999998</v>
      </c>
      <c r="K365" s="357">
        <v>78540.899999999994</v>
      </c>
    </row>
    <row r="366" spans="1:11" x14ac:dyDescent="0.25">
      <c r="A366" s="319" t="s">
        <v>27</v>
      </c>
      <c r="B366" s="54" t="s">
        <v>1661</v>
      </c>
      <c r="C366" s="260"/>
      <c r="D366" s="443"/>
      <c r="E366" s="444"/>
      <c r="F366" s="445"/>
      <c r="G366" s="364"/>
      <c r="H366" s="364"/>
      <c r="I366" s="458"/>
      <c r="J366" s="364"/>
      <c r="K366" s="364"/>
    </row>
    <row r="367" spans="1:11" ht="51" x14ac:dyDescent="0.25">
      <c r="A367" s="334" t="s">
        <v>337</v>
      </c>
      <c r="B367" s="20" t="s">
        <v>1629</v>
      </c>
      <c r="C367" s="237" t="s">
        <v>57</v>
      </c>
      <c r="D367" s="447">
        <v>15</v>
      </c>
      <c r="E367" s="448" t="s">
        <v>35</v>
      </c>
      <c r="F367" s="365" t="s">
        <v>137</v>
      </c>
      <c r="G367" s="357" t="s">
        <v>35</v>
      </c>
      <c r="H367" s="376">
        <v>417.09</v>
      </c>
      <c r="I367" s="457">
        <v>0.2</v>
      </c>
      <c r="J367" s="357">
        <v>500.51</v>
      </c>
      <c r="K367" s="357">
        <v>7507.65</v>
      </c>
    </row>
    <row r="368" spans="1:11" ht="63.75" x14ac:dyDescent="0.25">
      <c r="A368" s="334" t="s">
        <v>338</v>
      </c>
      <c r="B368" s="20" t="s">
        <v>376</v>
      </c>
      <c r="C368" s="237" t="s">
        <v>57</v>
      </c>
      <c r="D368" s="447">
        <v>291</v>
      </c>
      <c r="E368" s="448" t="s">
        <v>35</v>
      </c>
      <c r="F368" s="365" t="s">
        <v>137</v>
      </c>
      <c r="G368" s="357" t="s">
        <v>35</v>
      </c>
      <c r="H368" s="376">
        <v>224.91</v>
      </c>
      <c r="I368" s="457">
        <v>0.2</v>
      </c>
      <c r="J368" s="357">
        <v>269.89999999999998</v>
      </c>
      <c r="K368" s="357">
        <v>78540.899999999994</v>
      </c>
    </row>
    <row r="369" spans="1:11" ht="25.5" x14ac:dyDescent="0.25">
      <c r="A369" s="319" t="s">
        <v>80</v>
      </c>
      <c r="B369" s="54" t="s">
        <v>1688</v>
      </c>
      <c r="C369" s="260"/>
      <c r="D369" s="443"/>
      <c r="E369" s="444"/>
      <c r="F369" s="445"/>
      <c r="G369" s="364"/>
      <c r="H369" s="364"/>
      <c r="I369" s="458"/>
      <c r="J369" s="364"/>
      <c r="K369" s="364"/>
    </row>
    <row r="370" spans="1:11" ht="63.75" x14ac:dyDescent="0.25">
      <c r="A370" s="334" t="s">
        <v>1831</v>
      </c>
      <c r="B370" s="20" t="s">
        <v>376</v>
      </c>
      <c r="C370" s="237" t="s">
        <v>57</v>
      </c>
      <c r="D370" s="447">
        <v>364</v>
      </c>
      <c r="E370" s="448" t="s">
        <v>35</v>
      </c>
      <c r="F370" s="365" t="s">
        <v>137</v>
      </c>
      <c r="G370" s="357" t="s">
        <v>35</v>
      </c>
      <c r="H370" s="376">
        <v>224.91</v>
      </c>
      <c r="I370" s="457">
        <v>0.2</v>
      </c>
      <c r="J370" s="357">
        <v>269.89999999999998</v>
      </c>
      <c r="K370" s="357">
        <v>98243.6</v>
      </c>
    </row>
    <row r="371" spans="1:11" ht="25.5" x14ac:dyDescent="0.25">
      <c r="A371" s="319" t="s">
        <v>81</v>
      </c>
      <c r="B371" s="54" t="s">
        <v>1717</v>
      </c>
      <c r="C371" s="260"/>
      <c r="D371" s="443"/>
      <c r="E371" s="444"/>
      <c r="F371" s="445"/>
      <c r="G371" s="364"/>
      <c r="H371" s="364"/>
      <c r="I371" s="458"/>
      <c r="J371" s="364"/>
      <c r="K371" s="364"/>
    </row>
    <row r="372" spans="1:11" ht="63.75" x14ac:dyDescent="0.25">
      <c r="A372" s="334" t="s">
        <v>1832</v>
      </c>
      <c r="B372" s="20" t="s">
        <v>376</v>
      </c>
      <c r="C372" s="237" t="s">
        <v>57</v>
      </c>
      <c r="D372" s="447">
        <v>149</v>
      </c>
      <c r="E372" s="448" t="s">
        <v>35</v>
      </c>
      <c r="F372" s="365" t="s">
        <v>137</v>
      </c>
      <c r="G372" s="357" t="s">
        <v>35</v>
      </c>
      <c r="H372" s="376">
        <v>224.91</v>
      </c>
      <c r="I372" s="457">
        <v>0.2</v>
      </c>
      <c r="J372" s="357">
        <v>269.89999999999998</v>
      </c>
      <c r="K372" s="357">
        <v>40215.1</v>
      </c>
    </row>
    <row r="373" spans="1:11" x14ac:dyDescent="0.25">
      <c r="A373" s="319" t="s">
        <v>82</v>
      </c>
      <c r="B373" s="54" t="s">
        <v>1745</v>
      </c>
      <c r="C373" s="260"/>
      <c r="D373" s="443"/>
      <c r="E373" s="444"/>
      <c r="F373" s="445"/>
      <c r="G373" s="364"/>
      <c r="H373" s="364"/>
      <c r="I373" s="458"/>
      <c r="J373" s="364"/>
      <c r="K373" s="364"/>
    </row>
    <row r="374" spans="1:11" ht="63.75" x14ac:dyDescent="0.25">
      <c r="A374" s="334" t="s">
        <v>1833</v>
      </c>
      <c r="B374" s="20" t="s">
        <v>376</v>
      </c>
      <c r="C374" s="237" t="s">
        <v>57</v>
      </c>
      <c r="D374" s="447">
        <v>65</v>
      </c>
      <c r="E374" s="448" t="s">
        <v>35</v>
      </c>
      <c r="F374" s="365" t="s">
        <v>137</v>
      </c>
      <c r="G374" s="357" t="s">
        <v>35</v>
      </c>
      <c r="H374" s="376">
        <v>224.91</v>
      </c>
      <c r="I374" s="457">
        <v>0.2</v>
      </c>
      <c r="J374" s="357">
        <v>269.89999999999998</v>
      </c>
      <c r="K374" s="357">
        <v>17543.5</v>
      </c>
    </row>
    <row r="375" spans="1:11" x14ac:dyDescent="0.25">
      <c r="A375" s="319" t="s">
        <v>83</v>
      </c>
      <c r="B375" s="54" t="s">
        <v>1770</v>
      </c>
      <c r="C375" s="260"/>
      <c r="D375" s="443"/>
      <c r="E375" s="444"/>
      <c r="F375" s="445"/>
      <c r="G375" s="364"/>
      <c r="H375" s="364"/>
      <c r="I375" s="458"/>
      <c r="J375" s="364"/>
      <c r="K375" s="364"/>
    </row>
    <row r="376" spans="1:11" ht="63.75" x14ac:dyDescent="0.25">
      <c r="A376" s="334" t="s">
        <v>1834</v>
      </c>
      <c r="B376" s="20" t="s">
        <v>376</v>
      </c>
      <c r="C376" s="237" t="s">
        <v>57</v>
      </c>
      <c r="D376" s="447">
        <v>93</v>
      </c>
      <c r="E376" s="448" t="s">
        <v>35</v>
      </c>
      <c r="F376" s="365" t="s">
        <v>137</v>
      </c>
      <c r="G376" s="357" t="s">
        <v>35</v>
      </c>
      <c r="H376" s="376">
        <v>224.91</v>
      </c>
      <c r="I376" s="457">
        <v>0.2</v>
      </c>
      <c r="J376" s="357">
        <v>269.89999999999998</v>
      </c>
      <c r="K376" s="357">
        <v>25100.7</v>
      </c>
    </row>
    <row r="377" spans="1:11" x14ac:dyDescent="0.25">
      <c r="A377" s="117"/>
      <c r="B377" s="118"/>
      <c r="C377" s="119"/>
      <c r="D377" s="449"/>
      <c r="E377" s="450"/>
      <c r="F377" s="451"/>
      <c r="G377" s="451"/>
      <c r="H377" s="377"/>
      <c r="I377" s="451"/>
      <c r="J377" s="451"/>
      <c r="K377" s="451"/>
    </row>
    <row r="378" spans="1:11" x14ac:dyDescent="0.25">
      <c r="A378" s="116" t="s">
        <v>16</v>
      </c>
      <c r="B378" s="51" t="s">
        <v>52</v>
      </c>
      <c r="C378" s="52"/>
      <c r="D378" s="440"/>
      <c r="E378" s="441"/>
      <c r="F378" s="375"/>
      <c r="G378" s="375"/>
      <c r="H378" s="375"/>
      <c r="I378" s="375"/>
      <c r="J378" s="375"/>
      <c r="K378" s="452"/>
    </row>
    <row r="379" spans="1:11" x14ac:dyDescent="0.25">
      <c r="A379" s="324" t="s">
        <v>12</v>
      </c>
      <c r="B379" s="18" t="s">
        <v>1841</v>
      </c>
      <c r="C379" s="237" t="s">
        <v>149</v>
      </c>
      <c r="D379" s="433">
        <v>1</v>
      </c>
      <c r="E379" s="434" t="s">
        <v>101</v>
      </c>
      <c r="F379" s="422" t="s">
        <v>137</v>
      </c>
      <c r="G379" s="363" t="s">
        <v>35</v>
      </c>
      <c r="H379" s="372"/>
      <c r="I379" s="363"/>
      <c r="J379" s="363">
        <v>20000</v>
      </c>
      <c r="K379" s="419">
        <v>20000</v>
      </c>
    </row>
    <row r="380" spans="1:11" x14ac:dyDescent="0.25">
      <c r="A380" s="324"/>
      <c r="B380" s="18"/>
      <c r="C380" s="237"/>
      <c r="D380" s="433"/>
      <c r="E380" s="434"/>
      <c r="F380" s="422"/>
      <c r="G380" s="363"/>
      <c r="H380" s="372"/>
      <c r="I380" s="363"/>
      <c r="J380" s="363"/>
      <c r="K380" s="414"/>
    </row>
    <row r="381" spans="1:11" x14ac:dyDescent="0.25">
      <c r="A381" s="116" t="s">
        <v>18</v>
      </c>
      <c r="B381" s="51" t="s">
        <v>1894</v>
      </c>
      <c r="C381" s="52"/>
      <c r="D381" s="440"/>
      <c r="E381" s="441"/>
      <c r="F381" s="375"/>
      <c r="G381" s="375"/>
      <c r="H381" s="375"/>
      <c r="I381" s="375"/>
      <c r="J381" s="375"/>
      <c r="K381" s="452"/>
    </row>
    <row r="382" spans="1:11" x14ac:dyDescent="0.25">
      <c r="A382" s="158" t="s">
        <v>19</v>
      </c>
      <c r="B382" s="151" t="s">
        <v>291</v>
      </c>
      <c r="C382" s="152"/>
      <c r="D382" s="453"/>
      <c r="E382" s="454"/>
      <c r="F382" s="455"/>
      <c r="G382" s="455"/>
      <c r="H382" s="378"/>
      <c r="I382" s="455"/>
      <c r="J382" s="455"/>
      <c r="K382" s="456"/>
    </row>
    <row r="383" spans="1:11" x14ac:dyDescent="0.25">
      <c r="A383" s="324" t="s">
        <v>45</v>
      </c>
      <c r="B383" s="18" t="s">
        <v>1617</v>
      </c>
      <c r="C383" s="237" t="s">
        <v>56</v>
      </c>
      <c r="D383" s="433">
        <v>60</v>
      </c>
      <c r="E383" s="434"/>
      <c r="F383" s="422" t="s">
        <v>115</v>
      </c>
      <c r="G383" s="363">
        <v>512000</v>
      </c>
      <c r="H383" s="372">
        <v>67.48</v>
      </c>
      <c r="I383" s="363" t="s">
        <v>990</v>
      </c>
      <c r="J383" s="363">
        <v>87.73</v>
      </c>
      <c r="K383" s="419">
        <v>5263.8</v>
      </c>
    </row>
    <row r="384" spans="1:11" x14ac:dyDescent="0.25">
      <c r="A384" s="158" t="s">
        <v>29</v>
      </c>
      <c r="B384" s="151" t="s">
        <v>336</v>
      </c>
      <c r="C384" s="152"/>
      <c r="D384" s="453"/>
      <c r="E384" s="454"/>
      <c r="F384" s="455"/>
      <c r="G384" s="455" t="s">
        <v>1591</v>
      </c>
      <c r="H384" s="378"/>
      <c r="I384" s="455"/>
      <c r="J384" s="455"/>
      <c r="K384" s="456"/>
    </row>
    <row r="385" spans="1:11" x14ac:dyDescent="0.25">
      <c r="A385" s="324" t="s">
        <v>48</v>
      </c>
      <c r="B385" s="18" t="s">
        <v>73</v>
      </c>
      <c r="C385" s="237" t="s">
        <v>56</v>
      </c>
      <c r="D385" s="433">
        <v>3</v>
      </c>
      <c r="E385" s="434"/>
      <c r="F385" s="422" t="s">
        <v>361</v>
      </c>
      <c r="G385" s="363" t="s">
        <v>118</v>
      </c>
      <c r="H385" s="372" t="s">
        <v>35</v>
      </c>
      <c r="I385" s="363" t="s">
        <v>1797</v>
      </c>
      <c r="J385" s="363">
        <v>413.19</v>
      </c>
      <c r="K385" s="363">
        <v>1239.57</v>
      </c>
    </row>
    <row r="386" spans="1:11" x14ac:dyDescent="0.25">
      <c r="A386" s="324" t="s">
        <v>158</v>
      </c>
      <c r="B386" s="18" t="s">
        <v>283</v>
      </c>
      <c r="C386" s="237" t="s">
        <v>55</v>
      </c>
      <c r="D386" s="433">
        <v>60</v>
      </c>
      <c r="E386" s="434"/>
      <c r="F386" s="422" t="s">
        <v>361</v>
      </c>
      <c r="G386" s="363">
        <v>561120</v>
      </c>
      <c r="H386" s="372" t="s">
        <v>35</v>
      </c>
      <c r="I386" s="363" t="s">
        <v>1797</v>
      </c>
      <c r="J386" s="363">
        <v>1.73</v>
      </c>
      <c r="K386" s="363">
        <v>103.8</v>
      </c>
    </row>
    <row r="387" spans="1:11" x14ac:dyDescent="0.25">
      <c r="A387" s="324" t="s">
        <v>159</v>
      </c>
      <c r="B387" s="18" t="s">
        <v>280</v>
      </c>
      <c r="C387" s="237" t="s">
        <v>56</v>
      </c>
      <c r="D387" s="433">
        <v>3</v>
      </c>
      <c r="E387" s="434"/>
      <c r="F387" s="422" t="s">
        <v>361</v>
      </c>
      <c r="G387" s="363">
        <v>570210</v>
      </c>
      <c r="H387" s="372" t="s">
        <v>35</v>
      </c>
      <c r="I387" s="363" t="s">
        <v>1797</v>
      </c>
      <c r="J387" s="363">
        <v>326.29000000000002</v>
      </c>
      <c r="K387" s="363">
        <v>978.87</v>
      </c>
    </row>
    <row r="388" spans="1:11" x14ac:dyDescent="0.25">
      <c r="A388" s="324" t="s">
        <v>160</v>
      </c>
      <c r="B388" s="18" t="s">
        <v>282</v>
      </c>
      <c r="C388" s="237" t="s">
        <v>55</v>
      </c>
      <c r="D388" s="433">
        <v>60</v>
      </c>
      <c r="E388" s="434"/>
      <c r="F388" s="422" t="s">
        <v>361</v>
      </c>
      <c r="G388" s="363">
        <v>560400</v>
      </c>
      <c r="H388" s="372" t="s">
        <v>35</v>
      </c>
      <c r="I388" s="363" t="s">
        <v>1797</v>
      </c>
      <c r="J388" s="363">
        <v>6.84</v>
      </c>
      <c r="K388" s="363">
        <v>410.4</v>
      </c>
    </row>
    <row r="389" spans="1:11" x14ac:dyDescent="0.25">
      <c r="A389" s="324" t="s">
        <v>161</v>
      </c>
      <c r="B389" s="18" t="s">
        <v>1606</v>
      </c>
      <c r="C389" s="237" t="s">
        <v>56</v>
      </c>
      <c r="D389" s="433">
        <v>9</v>
      </c>
      <c r="E389" s="434"/>
      <c r="F389" s="422" t="s">
        <v>361</v>
      </c>
      <c r="G389" s="363">
        <v>531000</v>
      </c>
      <c r="H389" s="372">
        <v>105.19</v>
      </c>
      <c r="I389" s="363" t="s">
        <v>990</v>
      </c>
      <c r="J389" s="363">
        <v>136.75</v>
      </c>
      <c r="K389" s="363">
        <v>1230.75</v>
      </c>
    </row>
    <row r="390" spans="1:11" x14ac:dyDescent="0.25">
      <c r="A390" s="324" t="s">
        <v>162</v>
      </c>
      <c r="B390" s="18" t="s">
        <v>1607</v>
      </c>
      <c r="C390" s="237" t="s">
        <v>56</v>
      </c>
      <c r="D390" s="433">
        <v>10.799999999999999</v>
      </c>
      <c r="E390" s="434"/>
      <c r="F390" s="422" t="s">
        <v>361</v>
      </c>
      <c r="G390" s="363">
        <v>516100</v>
      </c>
      <c r="H390" s="372">
        <v>73.83</v>
      </c>
      <c r="I390" s="363" t="s">
        <v>990</v>
      </c>
      <c r="J390" s="363">
        <v>95.98</v>
      </c>
      <c r="K390" s="363">
        <v>1036.5899999999999</v>
      </c>
    </row>
    <row r="391" spans="1:11" x14ac:dyDescent="0.25">
      <c r="A391" s="324" t="s">
        <v>163</v>
      </c>
      <c r="B391" s="18" t="s">
        <v>1608</v>
      </c>
      <c r="C391" s="237" t="s">
        <v>56</v>
      </c>
      <c r="D391" s="433">
        <v>34.199999999999996</v>
      </c>
      <c r="E391" s="434"/>
      <c r="F391" s="422" t="s">
        <v>116</v>
      </c>
      <c r="G391" s="363" t="s">
        <v>35</v>
      </c>
      <c r="H391" s="372">
        <v>72.05</v>
      </c>
      <c r="I391" s="363" t="s">
        <v>990</v>
      </c>
      <c r="J391" s="363">
        <v>93.67</v>
      </c>
      <c r="K391" s="363">
        <v>3203.5200000000004</v>
      </c>
    </row>
    <row r="392" spans="1:11" x14ac:dyDescent="0.25">
      <c r="A392" s="324" t="s">
        <v>1835</v>
      </c>
      <c r="B392" s="18" t="s">
        <v>1609</v>
      </c>
      <c r="C392" s="237" t="s">
        <v>55</v>
      </c>
      <c r="D392" s="433">
        <v>60</v>
      </c>
      <c r="E392" s="434"/>
      <c r="F392" s="422" t="s">
        <v>115</v>
      </c>
      <c r="G392" s="363">
        <v>511200</v>
      </c>
      <c r="H392" s="372">
        <v>2.73</v>
      </c>
      <c r="I392" s="363" t="s">
        <v>990</v>
      </c>
      <c r="J392" s="363">
        <v>3.55</v>
      </c>
      <c r="K392" s="363">
        <v>213</v>
      </c>
    </row>
    <row r="393" spans="1:11" ht="15.75" thickBot="1" x14ac:dyDescent="0.3">
      <c r="A393" s="159" t="s">
        <v>17</v>
      </c>
      <c r="B393" s="154"/>
      <c r="C393" s="155"/>
      <c r="D393" s="316"/>
      <c r="E393" s="155"/>
      <c r="F393" s="1145"/>
      <c r="G393" s="1146"/>
      <c r="H393" s="1146"/>
      <c r="I393" s="1146"/>
      <c r="J393" s="1146"/>
      <c r="K393" s="1147"/>
    </row>
    <row r="394" spans="1:11" x14ac:dyDescent="0.25">
      <c r="K394" s="459">
        <f>ROUNDUP(SUM(K12:K392),2)</f>
        <v>6256055.3199999994</v>
      </c>
    </row>
  </sheetData>
  <mergeCells count="21">
    <mergeCell ref="A311:A312"/>
    <mergeCell ref="B311:B312"/>
    <mergeCell ref="C311:C312"/>
    <mergeCell ref="D311:D312"/>
    <mergeCell ref="F393:K393"/>
    <mergeCell ref="E311:E312"/>
    <mergeCell ref="F311:F312"/>
    <mergeCell ref="G311:G312"/>
    <mergeCell ref="H311:H312"/>
    <mergeCell ref="I311:I312"/>
    <mergeCell ref="A1:J1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K8"/>
  </mergeCells>
  <pageMargins left="0.511811024" right="0.511811024" top="0.78740157499999996" bottom="0.78740157499999996" header="0.31496062000000002" footer="0.3149606200000000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4"/>
  <sheetViews>
    <sheetView topLeftCell="B1" zoomScale="55" zoomScaleNormal="55" workbookViewId="0">
      <selection activeCell="K73" sqref="K73:K75"/>
    </sheetView>
  </sheetViews>
  <sheetFormatPr defaultRowHeight="15.75" x14ac:dyDescent="0.25"/>
  <cols>
    <col min="1" max="1" width="13.5703125" style="552" customWidth="1"/>
    <col min="2" max="2" width="62.7109375" style="573" customWidth="1"/>
    <col min="3" max="3" width="8.7109375" style="552" customWidth="1"/>
    <col min="4" max="5" width="12.7109375" style="574" customWidth="1"/>
    <col min="6" max="6" width="27.7109375" style="574" customWidth="1"/>
    <col min="7" max="7" width="25.7109375" style="574" customWidth="1"/>
    <col min="8" max="8" width="15.7109375" style="574" customWidth="1"/>
    <col min="9" max="9" width="22.28515625" style="574" customWidth="1"/>
    <col min="10" max="10" width="12.7109375" style="575" customWidth="1"/>
    <col min="11" max="11" width="16.140625" style="574" customWidth="1"/>
    <col min="12" max="12" width="20.7109375" style="574" customWidth="1"/>
    <col min="13" max="13" width="23.85546875" style="574" customWidth="1"/>
    <col min="14" max="15" width="21" style="552" customWidth="1"/>
    <col min="16" max="16" width="19.85546875" style="552" customWidth="1"/>
    <col min="17" max="17" width="14.140625" style="552" customWidth="1"/>
    <col min="18" max="16384" width="9.140625" style="552"/>
  </cols>
  <sheetData>
    <row r="1" spans="1:17" ht="15.75" customHeight="1" x14ac:dyDescent="0.25">
      <c r="A1" s="753" t="s">
        <v>1630</v>
      </c>
      <c r="B1" s="754"/>
      <c r="C1" s="754"/>
      <c r="D1" s="754"/>
      <c r="E1" s="754"/>
      <c r="F1" s="754"/>
      <c r="G1" s="754"/>
      <c r="H1" s="754"/>
      <c r="I1" s="754"/>
      <c r="J1" s="754"/>
      <c r="K1" s="755"/>
      <c r="L1" s="668"/>
      <c r="M1" s="668"/>
      <c r="N1" s="750"/>
      <c r="O1" s="762"/>
    </row>
    <row r="2" spans="1:17" x14ac:dyDescent="0.25">
      <c r="A2" s="669"/>
      <c r="B2" s="670"/>
      <c r="C2" s="669"/>
      <c r="D2" s="668"/>
      <c r="E2" s="668"/>
      <c r="F2" s="671"/>
      <c r="G2" s="672"/>
      <c r="H2" s="672"/>
      <c r="I2" s="672"/>
      <c r="J2" s="673"/>
      <c r="K2" s="668"/>
      <c r="L2" s="668"/>
      <c r="M2" s="668"/>
      <c r="N2" s="750"/>
      <c r="O2" s="762"/>
    </row>
    <row r="3" spans="1:17" x14ac:dyDescent="0.25">
      <c r="A3" s="669" t="s">
        <v>61</v>
      </c>
      <c r="B3" s="554" t="s">
        <v>108</v>
      </c>
      <c r="C3" s="674"/>
      <c r="D3" s="675"/>
      <c r="E3" s="675"/>
      <c r="F3" s="671"/>
      <c r="G3" s="556"/>
      <c r="H3" s="556"/>
      <c r="I3" s="556"/>
      <c r="J3" s="569"/>
      <c r="K3" s="752" t="s">
        <v>65</v>
      </c>
      <c r="L3" s="556" t="s">
        <v>387</v>
      </c>
      <c r="M3" s="556"/>
      <c r="N3" s="750"/>
      <c r="O3" s="762"/>
    </row>
    <row r="4" spans="1:17" x14ac:dyDescent="0.25">
      <c r="A4" s="669" t="s">
        <v>62</v>
      </c>
      <c r="B4" s="554" t="s">
        <v>109</v>
      </c>
      <c r="C4" s="674"/>
      <c r="D4" s="675"/>
      <c r="E4" s="675"/>
      <c r="F4" s="671"/>
      <c r="G4" s="556"/>
      <c r="H4" s="556"/>
      <c r="I4" s="556"/>
      <c r="J4" s="569"/>
      <c r="K4" s="752" t="s">
        <v>365</v>
      </c>
      <c r="L4" s="556" t="s">
        <v>387</v>
      </c>
      <c r="M4" s="556"/>
      <c r="N4" s="750"/>
      <c r="O4" s="762"/>
    </row>
    <row r="5" spans="1:17" x14ac:dyDescent="0.25">
      <c r="A5" s="669" t="s">
        <v>63</v>
      </c>
      <c r="B5" s="554" t="s">
        <v>146</v>
      </c>
      <c r="C5" s="674"/>
      <c r="D5" s="675"/>
      <c r="E5" s="675"/>
      <c r="F5" s="671"/>
      <c r="G5" s="556"/>
      <c r="H5" s="556"/>
      <c r="I5" s="556"/>
      <c r="J5" s="569"/>
      <c r="K5" s="752" t="s">
        <v>21</v>
      </c>
      <c r="L5" s="556">
        <v>0.3</v>
      </c>
      <c r="M5" s="556"/>
      <c r="N5" s="750"/>
      <c r="O5" s="762"/>
    </row>
    <row r="6" spans="1:17" x14ac:dyDescent="0.25">
      <c r="A6" s="669" t="s">
        <v>64</v>
      </c>
      <c r="B6" s="554" t="s">
        <v>1891</v>
      </c>
      <c r="C6" s="674"/>
      <c r="D6" s="675"/>
      <c r="E6" s="675"/>
      <c r="F6" s="671"/>
      <c r="G6" s="556"/>
      <c r="H6" s="556"/>
      <c r="I6" s="556"/>
      <c r="J6" s="569"/>
      <c r="K6" s="752" t="s">
        <v>1631</v>
      </c>
      <c r="L6" s="556">
        <v>0.2</v>
      </c>
      <c r="M6" s="556"/>
      <c r="N6" s="750"/>
      <c r="O6" s="762"/>
    </row>
    <row r="7" spans="1:17" x14ac:dyDescent="0.25">
      <c r="A7" s="669"/>
      <c r="B7" s="670"/>
      <c r="C7" s="669"/>
      <c r="D7" s="668"/>
      <c r="E7" s="668"/>
      <c r="F7" s="671"/>
      <c r="G7" s="672"/>
      <c r="H7" s="672"/>
      <c r="I7" s="672"/>
      <c r="J7" s="673"/>
      <c r="K7" s="668"/>
      <c r="L7" s="668"/>
      <c r="M7" s="668"/>
      <c r="N7" s="750"/>
      <c r="O7" s="762"/>
    </row>
    <row r="8" spans="1:17" ht="15.75" customHeight="1" x14ac:dyDescent="0.25">
      <c r="A8" s="756" t="s">
        <v>6</v>
      </c>
      <c r="B8" s="756" t="s">
        <v>7</v>
      </c>
      <c r="C8" s="756" t="s">
        <v>8</v>
      </c>
      <c r="D8" s="757" t="s">
        <v>10</v>
      </c>
      <c r="E8" s="553"/>
      <c r="F8" s="757" t="s">
        <v>9</v>
      </c>
      <c r="G8" s="757" t="s">
        <v>114</v>
      </c>
      <c r="H8" s="757" t="s">
        <v>111</v>
      </c>
      <c r="I8" s="757" t="s">
        <v>329</v>
      </c>
      <c r="J8" s="758" t="s">
        <v>292</v>
      </c>
      <c r="K8" s="751" t="s">
        <v>50</v>
      </c>
      <c r="L8" s="751" t="s">
        <v>50</v>
      </c>
      <c r="M8" s="751" t="s">
        <v>50</v>
      </c>
      <c r="N8" s="751" t="s">
        <v>50</v>
      </c>
      <c r="O8" s="1203" t="s">
        <v>1902</v>
      </c>
      <c r="P8" s="751"/>
      <c r="Q8" s="1203" t="s">
        <v>1903</v>
      </c>
    </row>
    <row r="9" spans="1:17" x14ac:dyDescent="0.25">
      <c r="A9" s="759"/>
      <c r="B9" s="759"/>
      <c r="C9" s="759"/>
      <c r="D9" s="760"/>
      <c r="E9" s="553"/>
      <c r="F9" s="760"/>
      <c r="G9" s="760"/>
      <c r="H9" s="760"/>
      <c r="I9" s="760"/>
      <c r="J9" s="761"/>
      <c r="K9" s="553" t="s">
        <v>112</v>
      </c>
      <c r="L9" s="553" t="s">
        <v>113</v>
      </c>
      <c r="M9" s="751" t="s">
        <v>1901</v>
      </c>
      <c r="N9" s="751" t="s">
        <v>1901</v>
      </c>
      <c r="O9" s="1204"/>
      <c r="P9" s="751"/>
      <c r="Q9" s="1204"/>
    </row>
    <row r="10" spans="1:17" x14ac:dyDescent="0.25">
      <c r="A10" s="669"/>
      <c r="B10" s="670"/>
      <c r="C10" s="669"/>
      <c r="D10" s="668"/>
      <c r="E10" s="668"/>
      <c r="F10" s="668"/>
      <c r="G10" s="676"/>
      <c r="H10" s="676"/>
      <c r="I10" s="676"/>
      <c r="J10" s="677"/>
      <c r="K10" s="668"/>
      <c r="L10" s="668"/>
      <c r="M10" s="668"/>
      <c r="N10" s="750"/>
      <c r="O10" s="750"/>
      <c r="P10" s="750"/>
    </row>
    <row r="11" spans="1:17" x14ac:dyDescent="0.25">
      <c r="A11" s="666" t="s">
        <v>168</v>
      </c>
      <c r="B11" s="665" t="s">
        <v>100</v>
      </c>
      <c r="C11" s="666" t="s">
        <v>40</v>
      </c>
      <c r="D11" s="724">
        <v>483</v>
      </c>
      <c r="E11" s="724">
        <v>483</v>
      </c>
      <c r="F11" s="667" t="s">
        <v>101</v>
      </c>
      <c r="G11" s="667" t="s">
        <v>116</v>
      </c>
      <c r="H11" s="667" t="s">
        <v>35</v>
      </c>
      <c r="I11" s="667">
        <v>1985.8700000000001</v>
      </c>
      <c r="J11" s="725">
        <v>0.3</v>
      </c>
      <c r="K11" s="667">
        <v>2581.6400000000003</v>
      </c>
      <c r="L11" s="667">
        <v>1246932.1200000001</v>
      </c>
      <c r="M11" s="667">
        <v>1246932.1200000001</v>
      </c>
      <c r="N11" s="667">
        <v>1246932.1200000001</v>
      </c>
      <c r="O11" s="725">
        <f>N11/$N$394</f>
        <v>0.19808986745322149</v>
      </c>
      <c r="P11" s="667">
        <f>N11+N10</f>
        <v>1246932.1200000001</v>
      </c>
      <c r="Q11" s="763">
        <f>P11/$N$394</f>
        <v>0.19808986745322149</v>
      </c>
    </row>
    <row r="12" spans="1:17" x14ac:dyDescent="0.25">
      <c r="A12" s="686" t="s">
        <v>26</v>
      </c>
      <c r="B12" s="662" t="s">
        <v>281</v>
      </c>
      <c r="C12" s="663" t="s">
        <v>59</v>
      </c>
      <c r="D12" s="664">
        <v>1861.1</v>
      </c>
      <c r="E12" s="664">
        <v>1991.44</v>
      </c>
      <c r="F12" s="664" t="s">
        <v>126</v>
      </c>
      <c r="G12" s="664" t="s">
        <v>361</v>
      </c>
      <c r="H12" s="664">
        <v>570350</v>
      </c>
      <c r="I12" s="664" t="s">
        <v>35</v>
      </c>
      <c r="J12" s="687" t="s">
        <v>1797</v>
      </c>
      <c r="K12" s="664">
        <v>413.19</v>
      </c>
      <c r="L12" s="664">
        <v>768987.91</v>
      </c>
      <c r="M12" s="664">
        <v>822843.10569999996</v>
      </c>
      <c r="N12" s="664">
        <v>822843.1</v>
      </c>
      <c r="O12" s="687">
        <f t="shared" ref="O12:O75" si="0">N12/$N$394</f>
        <v>0.1307183270038772</v>
      </c>
      <c r="P12" s="664">
        <f>P11+N12</f>
        <v>2069775.2200000002</v>
      </c>
      <c r="Q12" s="763">
        <f t="shared" ref="Q12:Q75" si="1">P12/$N$394</f>
        <v>0.32880819445709869</v>
      </c>
    </row>
    <row r="13" spans="1:17" ht="31.5" x14ac:dyDescent="0.25">
      <c r="A13" s="679" t="s">
        <v>1799</v>
      </c>
      <c r="B13" s="726" t="s">
        <v>1800</v>
      </c>
      <c r="C13" s="685" t="s">
        <v>57</v>
      </c>
      <c r="D13" s="570">
        <v>1056</v>
      </c>
      <c r="E13" s="570">
        <v>1056</v>
      </c>
      <c r="F13" s="564" t="s">
        <v>35</v>
      </c>
      <c r="G13" s="556" t="s">
        <v>116</v>
      </c>
      <c r="H13" s="564" t="s">
        <v>35</v>
      </c>
      <c r="I13" s="556">
        <v>299.36</v>
      </c>
      <c r="J13" s="571">
        <v>0.3</v>
      </c>
      <c r="K13" s="564">
        <v>389.17</v>
      </c>
      <c r="L13" s="556">
        <v>410963.52</v>
      </c>
      <c r="M13" s="556">
        <v>410963.52</v>
      </c>
      <c r="N13" s="556">
        <v>410963.52</v>
      </c>
      <c r="O13" s="569">
        <f t="shared" si="0"/>
        <v>6.5286400036683095E-2</v>
      </c>
      <c r="P13" s="556">
        <f t="shared" ref="P13:P76" si="2">P12+N13</f>
        <v>2480738.7400000002</v>
      </c>
      <c r="Q13" s="763">
        <f t="shared" si="1"/>
        <v>0.39409459449378181</v>
      </c>
    </row>
    <row r="14" spans="1:17" x14ac:dyDescent="0.25">
      <c r="A14" s="679" t="s">
        <v>36</v>
      </c>
      <c r="B14" s="554" t="s">
        <v>79</v>
      </c>
      <c r="C14" s="555" t="s">
        <v>55</v>
      </c>
      <c r="D14" s="568">
        <v>3522.81</v>
      </c>
      <c r="E14" s="570">
        <v>3522.81</v>
      </c>
      <c r="F14" s="556" t="s">
        <v>88</v>
      </c>
      <c r="G14" s="680" t="s">
        <v>137</v>
      </c>
      <c r="H14" s="556" t="s">
        <v>35</v>
      </c>
      <c r="I14" s="556">
        <v>80.06</v>
      </c>
      <c r="J14" s="569">
        <v>0.3</v>
      </c>
      <c r="K14" s="556">
        <v>104.08</v>
      </c>
      <c r="L14" s="556">
        <v>366654.07</v>
      </c>
      <c r="M14" s="556">
        <v>366654.07</v>
      </c>
      <c r="N14" s="556">
        <v>366654.07</v>
      </c>
      <c r="O14" s="569">
        <f t="shared" si="0"/>
        <v>5.8247321536222987E-2</v>
      </c>
      <c r="P14" s="556">
        <f t="shared" si="2"/>
        <v>2847392.81</v>
      </c>
      <c r="Q14" s="763">
        <f t="shared" si="1"/>
        <v>0.45234191603000479</v>
      </c>
    </row>
    <row r="15" spans="1:17" ht="94.5" x14ac:dyDescent="0.25">
      <c r="A15" s="722" t="s">
        <v>1830</v>
      </c>
      <c r="B15" s="662" t="s">
        <v>376</v>
      </c>
      <c r="C15" s="663" t="s">
        <v>57</v>
      </c>
      <c r="D15" s="688">
        <v>291</v>
      </c>
      <c r="E15" s="664">
        <v>1253</v>
      </c>
      <c r="F15" s="664" t="s">
        <v>35</v>
      </c>
      <c r="G15" s="664" t="s">
        <v>137</v>
      </c>
      <c r="H15" s="664" t="s">
        <v>35</v>
      </c>
      <c r="I15" s="664">
        <v>224.91</v>
      </c>
      <c r="J15" s="687">
        <v>0.2</v>
      </c>
      <c r="K15" s="664">
        <v>269.89999999999998</v>
      </c>
      <c r="L15" s="664">
        <v>78540.899999999994</v>
      </c>
      <c r="M15" s="664">
        <v>338184.7</v>
      </c>
      <c r="N15" s="664">
        <v>338184.7</v>
      </c>
      <c r="O15" s="687">
        <f t="shared" si="0"/>
        <v>5.3724626483843775E-2</v>
      </c>
      <c r="P15" s="664">
        <f t="shared" si="2"/>
        <v>3185577.5100000002</v>
      </c>
      <c r="Q15" s="763">
        <f t="shared" si="1"/>
        <v>0.50606654251384853</v>
      </c>
    </row>
    <row r="16" spans="1:17" ht="126" x14ac:dyDescent="0.25">
      <c r="A16" s="723" t="s">
        <v>1643</v>
      </c>
      <c r="B16" s="665" t="s">
        <v>1624</v>
      </c>
      <c r="C16" s="666" t="s">
        <v>40</v>
      </c>
      <c r="D16" s="724">
        <v>1</v>
      </c>
      <c r="E16" s="667">
        <v>6</v>
      </c>
      <c r="F16" s="667" t="s">
        <v>35</v>
      </c>
      <c r="G16" s="667" t="s">
        <v>137</v>
      </c>
      <c r="H16" s="667" t="s">
        <v>35</v>
      </c>
      <c r="I16" s="667">
        <v>35246.240000000005</v>
      </c>
      <c r="J16" s="725">
        <v>0.2</v>
      </c>
      <c r="K16" s="667">
        <v>42295.490000000005</v>
      </c>
      <c r="L16" s="667">
        <v>42295.49</v>
      </c>
      <c r="M16" s="667">
        <v>253772.93999999997</v>
      </c>
      <c r="N16" s="667">
        <v>253772.94</v>
      </c>
      <c r="O16" s="725">
        <f t="shared" si="0"/>
        <v>4.0314823270262957E-2</v>
      </c>
      <c r="P16" s="667">
        <f t="shared" si="2"/>
        <v>3439350.45</v>
      </c>
      <c r="Q16" s="763">
        <f t="shared" si="1"/>
        <v>0.54638136578411156</v>
      </c>
    </row>
    <row r="17" spans="1:17" ht="31.5" x14ac:dyDescent="0.25">
      <c r="A17" s="555" t="s">
        <v>169</v>
      </c>
      <c r="B17" s="554" t="s">
        <v>142</v>
      </c>
      <c r="C17" s="555" t="s">
        <v>57</v>
      </c>
      <c r="D17" s="568">
        <v>17115</v>
      </c>
      <c r="E17" s="556">
        <v>17115</v>
      </c>
      <c r="F17" s="556" t="s">
        <v>101</v>
      </c>
      <c r="G17" s="556" t="s">
        <v>116</v>
      </c>
      <c r="H17" s="556" t="s">
        <v>35</v>
      </c>
      <c r="I17" s="556">
        <v>9.129999999999999</v>
      </c>
      <c r="J17" s="569">
        <v>0.3</v>
      </c>
      <c r="K17" s="556">
        <v>11.87</v>
      </c>
      <c r="L17" s="556">
        <v>203155.05</v>
      </c>
      <c r="M17" s="556">
        <v>203155.05</v>
      </c>
      <c r="N17" s="556">
        <v>203155.05</v>
      </c>
      <c r="O17" s="569">
        <f t="shared" si="0"/>
        <v>3.2273574705054979E-2</v>
      </c>
      <c r="P17" s="556">
        <f t="shared" si="2"/>
        <v>3642505.5</v>
      </c>
      <c r="Q17" s="763">
        <f t="shared" si="1"/>
        <v>0.57865494048916644</v>
      </c>
    </row>
    <row r="18" spans="1:17" ht="63" x14ac:dyDescent="0.25">
      <c r="A18" s="723" t="s">
        <v>1648</v>
      </c>
      <c r="B18" s="665" t="s">
        <v>1626</v>
      </c>
      <c r="C18" s="666" t="s">
        <v>57</v>
      </c>
      <c r="D18" s="724">
        <v>345</v>
      </c>
      <c r="E18" s="667">
        <v>1145</v>
      </c>
      <c r="F18" s="667" t="s">
        <v>35</v>
      </c>
      <c r="G18" s="667" t="s">
        <v>137</v>
      </c>
      <c r="H18" s="667" t="s">
        <v>35</v>
      </c>
      <c r="I18" s="667">
        <v>122.62</v>
      </c>
      <c r="J18" s="725">
        <v>0.2</v>
      </c>
      <c r="K18" s="667">
        <v>147.14999999999998</v>
      </c>
      <c r="L18" s="667">
        <v>50766.75</v>
      </c>
      <c r="M18" s="667">
        <v>168486.75</v>
      </c>
      <c r="N18" s="667">
        <v>168486.75</v>
      </c>
      <c r="O18" s="725">
        <f t="shared" si="0"/>
        <v>2.6766106542450811E-2</v>
      </c>
      <c r="P18" s="667">
        <f t="shared" si="2"/>
        <v>3810992.25</v>
      </c>
      <c r="Q18" s="763">
        <f t="shared" si="1"/>
        <v>0.60542104703161725</v>
      </c>
    </row>
    <row r="19" spans="1:17" ht="63" x14ac:dyDescent="0.25">
      <c r="A19" s="723" t="s">
        <v>1638</v>
      </c>
      <c r="B19" s="665" t="s">
        <v>1619</v>
      </c>
      <c r="C19" s="666" t="s">
        <v>40</v>
      </c>
      <c r="D19" s="724">
        <v>5</v>
      </c>
      <c r="E19" s="667">
        <v>30</v>
      </c>
      <c r="F19" s="667" t="s">
        <v>35</v>
      </c>
      <c r="G19" s="667" t="s">
        <v>137</v>
      </c>
      <c r="H19" s="667" t="s">
        <v>35</v>
      </c>
      <c r="I19" s="667">
        <v>4597.59</v>
      </c>
      <c r="J19" s="725">
        <v>0.2</v>
      </c>
      <c r="K19" s="667">
        <v>5517.1100000000006</v>
      </c>
      <c r="L19" s="667">
        <v>27585.55</v>
      </c>
      <c r="M19" s="667">
        <v>165513.29999999999</v>
      </c>
      <c r="N19" s="667">
        <v>165513.29999999999</v>
      </c>
      <c r="O19" s="725">
        <f t="shared" si="0"/>
        <v>2.6293738955690128E-2</v>
      </c>
      <c r="P19" s="667">
        <f t="shared" si="2"/>
        <v>3976505.55</v>
      </c>
      <c r="Q19" s="763">
        <f t="shared" si="1"/>
        <v>0.63171478598730735</v>
      </c>
    </row>
    <row r="20" spans="1:17" ht="31.5" x14ac:dyDescent="0.25">
      <c r="A20" s="674" t="s">
        <v>1632</v>
      </c>
      <c r="B20" s="565" t="s">
        <v>366</v>
      </c>
      <c r="C20" s="555" t="s">
        <v>40</v>
      </c>
      <c r="D20" s="568">
        <v>5</v>
      </c>
      <c r="E20" s="564">
        <v>30</v>
      </c>
      <c r="F20" s="556" t="s">
        <v>35</v>
      </c>
      <c r="G20" s="556" t="s">
        <v>137</v>
      </c>
      <c r="H20" s="556" t="s">
        <v>35</v>
      </c>
      <c r="I20" s="556">
        <v>4147.79</v>
      </c>
      <c r="J20" s="569">
        <v>0.2</v>
      </c>
      <c r="K20" s="556">
        <v>4977.3500000000004</v>
      </c>
      <c r="L20" s="556">
        <v>24886.75</v>
      </c>
      <c r="M20" s="556">
        <v>149320.5</v>
      </c>
      <c r="N20" s="556">
        <v>149320.5</v>
      </c>
      <c r="O20" s="569">
        <f t="shared" si="0"/>
        <v>2.3721321777362473E-2</v>
      </c>
      <c r="P20" s="556">
        <f t="shared" si="2"/>
        <v>4125826.05</v>
      </c>
      <c r="Q20" s="763">
        <f t="shared" si="1"/>
        <v>0.65543610776466987</v>
      </c>
    </row>
    <row r="21" spans="1:17" x14ac:dyDescent="0.25">
      <c r="A21" s="555" t="s">
        <v>273</v>
      </c>
      <c r="B21" s="554" t="s">
        <v>272</v>
      </c>
      <c r="C21" s="555" t="s">
        <v>199</v>
      </c>
      <c r="D21" s="568">
        <v>6</v>
      </c>
      <c r="E21" s="570">
        <v>6</v>
      </c>
      <c r="F21" s="556"/>
      <c r="G21" s="556" t="s">
        <v>217</v>
      </c>
      <c r="H21" s="556">
        <v>93567</v>
      </c>
      <c r="I21" s="564">
        <v>16928.29</v>
      </c>
      <c r="J21" s="569">
        <v>0.3</v>
      </c>
      <c r="K21" s="556">
        <v>22006.78</v>
      </c>
      <c r="L21" s="556">
        <v>132040.68</v>
      </c>
      <c r="M21" s="556">
        <v>132040.68</v>
      </c>
      <c r="N21" s="556">
        <v>132040.68</v>
      </c>
      <c r="O21" s="569">
        <f t="shared" si="0"/>
        <v>2.0976218657061483E-2</v>
      </c>
      <c r="P21" s="556">
        <f t="shared" si="2"/>
        <v>4257866.7299999995</v>
      </c>
      <c r="Q21" s="763">
        <f t="shared" si="1"/>
        <v>0.67641232642173132</v>
      </c>
    </row>
    <row r="22" spans="1:17" ht="63" x14ac:dyDescent="0.25">
      <c r="A22" s="686" t="s">
        <v>1640</v>
      </c>
      <c r="B22" s="662" t="s">
        <v>1621</v>
      </c>
      <c r="C22" s="663" t="s">
        <v>40</v>
      </c>
      <c r="D22" s="688">
        <v>5</v>
      </c>
      <c r="E22" s="664">
        <v>30</v>
      </c>
      <c r="F22" s="664" t="s">
        <v>35</v>
      </c>
      <c r="G22" s="664" t="s">
        <v>137</v>
      </c>
      <c r="H22" s="664" t="s">
        <v>35</v>
      </c>
      <c r="I22" s="664">
        <v>3591.32</v>
      </c>
      <c r="J22" s="687">
        <v>0.2</v>
      </c>
      <c r="K22" s="664">
        <v>4309.59</v>
      </c>
      <c r="L22" s="664">
        <v>21547.95</v>
      </c>
      <c r="M22" s="664">
        <v>129287.7</v>
      </c>
      <c r="N22" s="664">
        <v>129287.7</v>
      </c>
      <c r="O22" s="687">
        <f t="shared" si="0"/>
        <v>2.053887532894081E-2</v>
      </c>
      <c r="P22" s="664">
        <f t="shared" si="2"/>
        <v>4387154.43</v>
      </c>
      <c r="Q22" s="763">
        <f t="shared" si="1"/>
        <v>0.69695120175067216</v>
      </c>
    </row>
    <row r="23" spans="1:17" ht="47.25" x14ac:dyDescent="0.25">
      <c r="A23" s="682" t="s">
        <v>1641</v>
      </c>
      <c r="B23" s="660" t="s">
        <v>1622</v>
      </c>
      <c r="C23" s="661" t="s">
        <v>40</v>
      </c>
      <c r="D23" s="683">
        <v>4</v>
      </c>
      <c r="E23" s="659">
        <v>34</v>
      </c>
      <c r="F23" s="659" t="s">
        <v>35</v>
      </c>
      <c r="G23" s="659" t="s">
        <v>137</v>
      </c>
      <c r="H23" s="659" t="s">
        <v>35</v>
      </c>
      <c r="I23" s="659">
        <v>2762.8500000000004</v>
      </c>
      <c r="J23" s="681">
        <v>0.2</v>
      </c>
      <c r="K23" s="659">
        <v>3315.42</v>
      </c>
      <c r="L23" s="659">
        <v>13261.68</v>
      </c>
      <c r="M23" s="659">
        <v>112724.27999999998</v>
      </c>
      <c r="N23" s="659">
        <v>112724.28</v>
      </c>
      <c r="O23" s="681">
        <f t="shared" si="0"/>
        <v>1.7907580794341734E-2</v>
      </c>
      <c r="P23" s="659">
        <f t="shared" si="2"/>
        <v>4499878.71</v>
      </c>
      <c r="Q23" s="763">
        <f t="shared" si="1"/>
        <v>0.71485878254501389</v>
      </c>
    </row>
    <row r="24" spans="1:17" ht="31.5" x14ac:dyDescent="0.25">
      <c r="A24" s="682" t="s">
        <v>162</v>
      </c>
      <c r="B24" s="660" t="s">
        <v>69</v>
      </c>
      <c r="C24" s="661" t="s">
        <v>40</v>
      </c>
      <c r="D24" s="683">
        <v>130</v>
      </c>
      <c r="E24" s="659">
        <v>140</v>
      </c>
      <c r="F24" s="659" t="s">
        <v>136</v>
      </c>
      <c r="G24" s="659" t="s">
        <v>115</v>
      </c>
      <c r="H24" s="659">
        <v>821400</v>
      </c>
      <c r="I24" s="659">
        <v>541.1</v>
      </c>
      <c r="J24" s="681">
        <v>0.3</v>
      </c>
      <c r="K24" s="659">
        <v>703.43</v>
      </c>
      <c r="L24" s="659">
        <v>91445.9</v>
      </c>
      <c r="M24" s="659">
        <v>98480.2</v>
      </c>
      <c r="N24" s="659">
        <v>98480.2</v>
      </c>
      <c r="O24" s="681">
        <f t="shared" si="0"/>
        <v>1.5644740761643659E-2</v>
      </c>
      <c r="P24" s="659">
        <f t="shared" si="2"/>
        <v>4598358.91</v>
      </c>
      <c r="Q24" s="763">
        <f t="shared" si="1"/>
        <v>0.73050352330665758</v>
      </c>
    </row>
    <row r="25" spans="1:17" x14ac:dyDescent="0.25">
      <c r="A25" s="661" t="s">
        <v>43</v>
      </c>
      <c r="B25" s="657" t="s">
        <v>75</v>
      </c>
      <c r="C25" s="658" t="s">
        <v>56</v>
      </c>
      <c r="D25" s="659">
        <v>3.29</v>
      </c>
      <c r="E25" s="659">
        <v>399.26</v>
      </c>
      <c r="F25" s="659" t="s">
        <v>129</v>
      </c>
      <c r="G25" s="659" t="s">
        <v>361</v>
      </c>
      <c r="H25" s="659">
        <v>531000</v>
      </c>
      <c r="I25" s="659">
        <v>105.19</v>
      </c>
      <c r="J25" s="681">
        <v>0.3</v>
      </c>
      <c r="K25" s="659">
        <v>136.75</v>
      </c>
      <c r="L25" s="659">
        <v>449.90999999999997</v>
      </c>
      <c r="M25" s="659">
        <v>54598.832500000004</v>
      </c>
      <c r="N25" s="659">
        <v>54598.810000000005</v>
      </c>
      <c r="O25" s="681">
        <f t="shared" si="0"/>
        <v>8.6736646386201231E-3</v>
      </c>
      <c r="P25" s="659">
        <f t="shared" si="2"/>
        <v>4652957.72</v>
      </c>
      <c r="Q25" s="763">
        <f t="shared" si="1"/>
        <v>0.73917718794527765</v>
      </c>
    </row>
    <row r="26" spans="1:17" x14ac:dyDescent="0.25">
      <c r="A26" s="674" t="s">
        <v>91</v>
      </c>
      <c r="B26" s="554" t="s">
        <v>94</v>
      </c>
      <c r="C26" s="555" t="s">
        <v>40</v>
      </c>
      <c r="D26" s="570">
        <v>8</v>
      </c>
      <c r="E26" s="556">
        <v>8</v>
      </c>
      <c r="F26" s="556" t="s">
        <v>98</v>
      </c>
      <c r="G26" s="556" t="s">
        <v>115</v>
      </c>
      <c r="H26" s="556">
        <v>850000</v>
      </c>
      <c r="I26" s="556">
        <v>4684.47</v>
      </c>
      <c r="J26" s="569">
        <v>0.3</v>
      </c>
      <c r="K26" s="556">
        <v>6089.8200000000006</v>
      </c>
      <c r="L26" s="556">
        <v>48718.559999999998</v>
      </c>
      <c r="M26" s="556">
        <v>48718.559999999998</v>
      </c>
      <c r="N26" s="556">
        <v>48718.559999999998</v>
      </c>
      <c r="O26" s="569">
        <f t="shared" si="0"/>
        <v>7.7395176033414042E-3</v>
      </c>
      <c r="P26" s="556">
        <f t="shared" si="2"/>
        <v>4701676.2799999993</v>
      </c>
      <c r="Q26" s="763">
        <f t="shared" si="1"/>
        <v>0.746916705548619</v>
      </c>
    </row>
    <row r="27" spans="1:17" ht="31.5" x14ac:dyDescent="0.25">
      <c r="A27" s="674" t="s">
        <v>163</v>
      </c>
      <c r="B27" s="554" t="s">
        <v>1839</v>
      </c>
      <c r="C27" s="555" t="s">
        <v>40</v>
      </c>
      <c r="D27" s="570">
        <v>19</v>
      </c>
      <c r="E27" s="568">
        <v>19</v>
      </c>
      <c r="F27" s="556" t="s">
        <v>136</v>
      </c>
      <c r="G27" s="556" t="s">
        <v>137</v>
      </c>
      <c r="H27" s="556" t="s">
        <v>35</v>
      </c>
      <c r="I27" s="556">
        <v>2134.0800000000004</v>
      </c>
      <c r="J27" s="569">
        <v>0.2</v>
      </c>
      <c r="K27" s="556">
        <v>2560.9</v>
      </c>
      <c r="L27" s="556">
        <v>48657.1</v>
      </c>
      <c r="M27" s="556">
        <v>48657.1</v>
      </c>
      <c r="N27" s="556">
        <v>48657.1</v>
      </c>
      <c r="O27" s="569">
        <f t="shared" si="0"/>
        <v>7.7297539577841192E-3</v>
      </c>
      <c r="P27" s="556">
        <f t="shared" si="2"/>
        <v>4750333.379999999</v>
      </c>
      <c r="Q27" s="763">
        <f t="shared" si="1"/>
        <v>0.75464645950640308</v>
      </c>
    </row>
    <row r="28" spans="1:17" x14ac:dyDescent="0.25">
      <c r="A28" s="555" t="s">
        <v>275</v>
      </c>
      <c r="B28" s="554" t="s">
        <v>1596</v>
      </c>
      <c r="C28" s="555" t="s">
        <v>199</v>
      </c>
      <c r="D28" s="568">
        <v>6</v>
      </c>
      <c r="E28" s="564">
        <v>6</v>
      </c>
      <c r="F28" s="556"/>
      <c r="G28" s="556" t="s">
        <v>217</v>
      </c>
      <c r="H28" s="556">
        <v>93572</v>
      </c>
      <c r="I28" s="564">
        <v>5917.17</v>
      </c>
      <c r="J28" s="569">
        <v>0.3</v>
      </c>
      <c r="K28" s="556">
        <v>7692.33</v>
      </c>
      <c r="L28" s="556">
        <v>46153.98</v>
      </c>
      <c r="M28" s="556">
        <v>46153.98</v>
      </c>
      <c r="N28" s="556">
        <v>46153.98</v>
      </c>
      <c r="O28" s="569">
        <f t="shared" si="0"/>
        <v>7.3321038362847172E-3</v>
      </c>
      <c r="P28" s="556">
        <f t="shared" si="2"/>
        <v>4796487.3599999994</v>
      </c>
      <c r="Q28" s="763">
        <f t="shared" si="1"/>
        <v>0.76197856334268788</v>
      </c>
    </row>
    <row r="29" spans="1:17" ht="31.5" x14ac:dyDescent="0.25">
      <c r="A29" s="723" t="s">
        <v>1637</v>
      </c>
      <c r="B29" s="665" t="s">
        <v>371</v>
      </c>
      <c r="C29" s="666" t="s">
        <v>40</v>
      </c>
      <c r="D29" s="724">
        <v>1</v>
      </c>
      <c r="E29" s="667">
        <v>19</v>
      </c>
      <c r="F29" s="667" t="s">
        <v>35</v>
      </c>
      <c r="G29" s="667" t="s">
        <v>137</v>
      </c>
      <c r="H29" s="667" t="s">
        <v>35</v>
      </c>
      <c r="I29" s="667">
        <v>2022.24</v>
      </c>
      <c r="J29" s="725">
        <v>0.2</v>
      </c>
      <c r="K29" s="667">
        <v>2426.69</v>
      </c>
      <c r="L29" s="667">
        <v>2426.69</v>
      </c>
      <c r="M29" s="667">
        <v>46107.11</v>
      </c>
      <c r="N29" s="667">
        <v>46107.11</v>
      </c>
      <c r="O29" s="725">
        <f t="shared" si="0"/>
        <v>7.3246579842302095E-3</v>
      </c>
      <c r="P29" s="667">
        <f t="shared" si="2"/>
        <v>4842594.47</v>
      </c>
      <c r="Q29" s="763">
        <f t="shared" si="1"/>
        <v>0.76930322132691809</v>
      </c>
    </row>
    <row r="30" spans="1:17" ht="31.5" x14ac:dyDescent="0.25">
      <c r="A30" s="686" t="s">
        <v>47</v>
      </c>
      <c r="B30" s="662" t="s">
        <v>287</v>
      </c>
      <c r="C30" s="663" t="s">
        <v>55</v>
      </c>
      <c r="D30" s="688">
        <v>172.34</v>
      </c>
      <c r="E30" s="664">
        <v>1276.43</v>
      </c>
      <c r="F30" s="664" t="s">
        <v>134</v>
      </c>
      <c r="G30" s="664" t="s">
        <v>218</v>
      </c>
      <c r="H30" s="664">
        <v>5213407</v>
      </c>
      <c r="I30" s="664">
        <v>26.85</v>
      </c>
      <c r="J30" s="687">
        <v>0.3</v>
      </c>
      <c r="K30" s="664">
        <v>34.909999999999997</v>
      </c>
      <c r="L30" s="664">
        <v>6016.39</v>
      </c>
      <c r="M30" s="664">
        <v>44560.19</v>
      </c>
      <c r="N30" s="664">
        <v>44560.18</v>
      </c>
      <c r="O30" s="687">
        <f t="shared" si="0"/>
        <v>7.0789099168378873E-3</v>
      </c>
      <c r="P30" s="664">
        <f t="shared" si="2"/>
        <v>4887154.6499999994</v>
      </c>
      <c r="Q30" s="763">
        <f t="shared" si="1"/>
        <v>0.77638213124375599</v>
      </c>
    </row>
    <row r="31" spans="1:17" ht="31.5" x14ac:dyDescent="0.25">
      <c r="A31" s="674" t="s">
        <v>188</v>
      </c>
      <c r="B31" s="554" t="s">
        <v>92</v>
      </c>
      <c r="C31" s="555" t="s">
        <v>55</v>
      </c>
      <c r="D31" s="570">
        <v>841.55</v>
      </c>
      <c r="E31" s="556">
        <v>841.55</v>
      </c>
      <c r="F31" s="556" t="s">
        <v>132</v>
      </c>
      <c r="G31" s="556" t="s">
        <v>115</v>
      </c>
      <c r="H31" s="556">
        <v>601100</v>
      </c>
      <c r="I31" s="556">
        <v>39.590000000000003</v>
      </c>
      <c r="J31" s="569">
        <v>0.3</v>
      </c>
      <c r="K31" s="556">
        <v>51.47</v>
      </c>
      <c r="L31" s="556">
        <v>43314.58</v>
      </c>
      <c r="M31" s="556">
        <v>43314.58</v>
      </c>
      <c r="N31" s="556">
        <v>43314.58</v>
      </c>
      <c r="O31" s="569">
        <f t="shared" si="0"/>
        <v>6.8810316723511445E-3</v>
      </c>
      <c r="P31" s="556">
        <f t="shared" si="2"/>
        <v>4930469.2299999995</v>
      </c>
      <c r="Q31" s="763">
        <f t="shared" si="1"/>
        <v>0.78326316291610709</v>
      </c>
    </row>
    <row r="32" spans="1:17" x14ac:dyDescent="0.25">
      <c r="A32" s="700" t="s">
        <v>1861</v>
      </c>
      <c r="B32" s="554" t="s">
        <v>1899</v>
      </c>
      <c r="C32" s="555" t="s">
        <v>55</v>
      </c>
      <c r="D32" s="570">
        <v>340</v>
      </c>
      <c r="E32" s="570">
        <v>340</v>
      </c>
      <c r="F32" s="556" t="s">
        <v>89</v>
      </c>
      <c r="G32" s="556" t="s">
        <v>361</v>
      </c>
      <c r="H32" s="556" t="s">
        <v>139</v>
      </c>
      <c r="I32" s="556">
        <v>91.76</v>
      </c>
      <c r="J32" s="569">
        <v>0.3</v>
      </c>
      <c r="K32" s="556">
        <v>119.29</v>
      </c>
      <c r="L32" s="556">
        <v>40558.6</v>
      </c>
      <c r="M32" s="556">
        <v>40558.6</v>
      </c>
      <c r="N32" s="556">
        <v>40558.6</v>
      </c>
      <c r="O32" s="569">
        <f t="shared" si="0"/>
        <v>6.4432117588632074E-3</v>
      </c>
      <c r="P32" s="556">
        <f t="shared" si="2"/>
        <v>4971027.8299999991</v>
      </c>
      <c r="Q32" s="763">
        <f t="shared" si="1"/>
        <v>0.78970637467497029</v>
      </c>
    </row>
    <row r="33" spans="1:17" ht="63" x14ac:dyDescent="0.25">
      <c r="A33" s="723" t="s">
        <v>1649</v>
      </c>
      <c r="B33" s="665" t="s">
        <v>1627</v>
      </c>
      <c r="C33" s="666" t="s">
        <v>57</v>
      </c>
      <c r="D33" s="724">
        <v>149</v>
      </c>
      <c r="E33" s="667">
        <v>1858</v>
      </c>
      <c r="F33" s="667" t="s">
        <v>35</v>
      </c>
      <c r="G33" s="667" t="s">
        <v>137</v>
      </c>
      <c r="H33" s="667" t="s">
        <v>35</v>
      </c>
      <c r="I33" s="667">
        <v>17.57</v>
      </c>
      <c r="J33" s="725">
        <v>0.2</v>
      </c>
      <c r="K33" s="667">
        <v>21.09</v>
      </c>
      <c r="L33" s="667">
        <v>3142.41</v>
      </c>
      <c r="M33" s="667">
        <v>39185.22</v>
      </c>
      <c r="N33" s="667">
        <v>39185.22</v>
      </c>
      <c r="O33" s="725">
        <f t="shared" si="0"/>
        <v>6.2250341549669307E-3</v>
      </c>
      <c r="P33" s="667">
        <f t="shared" si="2"/>
        <v>5010213.0499999989</v>
      </c>
      <c r="Q33" s="763">
        <f t="shared" si="1"/>
        <v>0.79593140882993718</v>
      </c>
    </row>
    <row r="34" spans="1:17" ht="31.5" x14ac:dyDescent="0.25">
      <c r="A34" s="674" t="s">
        <v>1697</v>
      </c>
      <c r="B34" s="565" t="s">
        <v>1623</v>
      </c>
      <c r="C34" s="555" t="s">
        <v>40</v>
      </c>
      <c r="D34" s="568">
        <v>8</v>
      </c>
      <c r="E34" s="568">
        <v>8</v>
      </c>
      <c r="F34" s="556" t="s">
        <v>35</v>
      </c>
      <c r="G34" s="556" t="s">
        <v>137</v>
      </c>
      <c r="H34" s="556" t="s">
        <v>35</v>
      </c>
      <c r="I34" s="556">
        <v>4024.3900000000003</v>
      </c>
      <c r="J34" s="569">
        <v>0.2</v>
      </c>
      <c r="K34" s="556">
        <v>4829.2700000000004</v>
      </c>
      <c r="L34" s="556">
        <v>38634.160000000003</v>
      </c>
      <c r="M34" s="556">
        <v>38634.160000000003</v>
      </c>
      <c r="N34" s="556">
        <v>38634.160000000003</v>
      </c>
      <c r="O34" s="569">
        <f t="shared" si="0"/>
        <v>6.1374917774726593E-3</v>
      </c>
      <c r="P34" s="556">
        <f t="shared" si="2"/>
        <v>5048847.209999999</v>
      </c>
      <c r="Q34" s="763">
        <f t="shared" si="1"/>
        <v>0.80206890060740976</v>
      </c>
    </row>
    <row r="35" spans="1:17" ht="31.5" x14ac:dyDescent="0.25">
      <c r="A35" s="674" t="s">
        <v>1753</v>
      </c>
      <c r="B35" s="565" t="s">
        <v>1623</v>
      </c>
      <c r="C35" s="555" t="s">
        <v>40</v>
      </c>
      <c r="D35" s="568">
        <v>8</v>
      </c>
      <c r="E35" s="568">
        <v>8</v>
      </c>
      <c r="F35" s="556" t="s">
        <v>35</v>
      </c>
      <c r="G35" s="556" t="s">
        <v>137</v>
      </c>
      <c r="H35" s="556" t="s">
        <v>35</v>
      </c>
      <c r="I35" s="556">
        <v>4024.3900000000003</v>
      </c>
      <c r="J35" s="569">
        <v>0.2</v>
      </c>
      <c r="K35" s="556">
        <v>4829.2700000000004</v>
      </c>
      <c r="L35" s="556">
        <v>38634.160000000003</v>
      </c>
      <c r="M35" s="556">
        <v>38634.160000000003</v>
      </c>
      <c r="N35" s="556">
        <v>38634.160000000003</v>
      </c>
      <c r="O35" s="569">
        <f t="shared" si="0"/>
        <v>6.1374917774726593E-3</v>
      </c>
      <c r="P35" s="556">
        <f t="shared" si="2"/>
        <v>5087481.3699999992</v>
      </c>
      <c r="Q35" s="763">
        <f t="shared" si="1"/>
        <v>0.80820639238488245</v>
      </c>
    </row>
    <row r="36" spans="1:17" ht="31.5" x14ac:dyDescent="0.25">
      <c r="A36" s="674" t="s">
        <v>1778</v>
      </c>
      <c r="B36" s="565" t="s">
        <v>1623</v>
      </c>
      <c r="C36" s="555" t="s">
        <v>40</v>
      </c>
      <c r="D36" s="568">
        <v>8</v>
      </c>
      <c r="E36" s="568">
        <v>8</v>
      </c>
      <c r="F36" s="556" t="s">
        <v>35</v>
      </c>
      <c r="G36" s="556" t="s">
        <v>137</v>
      </c>
      <c r="H36" s="556" t="s">
        <v>35</v>
      </c>
      <c r="I36" s="556">
        <v>4024.3900000000003</v>
      </c>
      <c r="J36" s="569">
        <v>0.2</v>
      </c>
      <c r="K36" s="556">
        <v>4829.2700000000004</v>
      </c>
      <c r="L36" s="556">
        <v>38634.160000000003</v>
      </c>
      <c r="M36" s="556">
        <v>38634.160000000003</v>
      </c>
      <c r="N36" s="556">
        <v>38634.160000000003</v>
      </c>
      <c r="O36" s="569">
        <f t="shared" si="0"/>
        <v>6.1374917774726593E-3</v>
      </c>
      <c r="P36" s="556">
        <f t="shared" si="2"/>
        <v>5126115.5299999993</v>
      </c>
      <c r="Q36" s="763">
        <f t="shared" si="1"/>
        <v>0.81434388416235515</v>
      </c>
    </row>
    <row r="37" spans="1:17" ht="31.5" x14ac:dyDescent="0.25">
      <c r="A37" s="674" t="s">
        <v>1836</v>
      </c>
      <c r="B37" s="554" t="s">
        <v>182</v>
      </c>
      <c r="C37" s="555" t="s">
        <v>55</v>
      </c>
      <c r="D37" s="570">
        <v>563.84</v>
      </c>
      <c r="E37" s="568">
        <v>563.84</v>
      </c>
      <c r="F37" s="556" t="s">
        <v>95</v>
      </c>
      <c r="G37" s="556" t="s">
        <v>361</v>
      </c>
      <c r="H37" s="556">
        <v>534906</v>
      </c>
      <c r="I37" s="556">
        <v>49.13</v>
      </c>
      <c r="J37" s="569">
        <v>0.3</v>
      </c>
      <c r="K37" s="556">
        <v>63.869000000000007</v>
      </c>
      <c r="L37" s="556">
        <v>36011.9</v>
      </c>
      <c r="M37" s="556">
        <v>36011.9</v>
      </c>
      <c r="N37" s="556">
        <v>36011.9</v>
      </c>
      <c r="O37" s="569">
        <f t="shared" si="0"/>
        <v>5.7209148624214334E-3</v>
      </c>
      <c r="P37" s="556">
        <f t="shared" si="2"/>
        <v>5162127.43</v>
      </c>
      <c r="Q37" s="763">
        <f t="shared" si="1"/>
        <v>0.82006479902477669</v>
      </c>
    </row>
    <row r="38" spans="1:17" x14ac:dyDescent="0.25">
      <c r="A38" s="674" t="s">
        <v>48</v>
      </c>
      <c r="B38" s="565" t="s">
        <v>66</v>
      </c>
      <c r="C38" s="555" t="s">
        <v>55</v>
      </c>
      <c r="D38" s="570">
        <v>76.5</v>
      </c>
      <c r="E38" s="570">
        <v>76.5</v>
      </c>
      <c r="F38" s="556" t="s">
        <v>136</v>
      </c>
      <c r="G38" s="556" t="s">
        <v>115</v>
      </c>
      <c r="H38" s="556">
        <v>820000</v>
      </c>
      <c r="I38" s="556">
        <v>331.93</v>
      </c>
      <c r="J38" s="569">
        <v>0.3</v>
      </c>
      <c r="K38" s="556">
        <v>431.51</v>
      </c>
      <c r="L38" s="556">
        <v>33010.520000000004</v>
      </c>
      <c r="M38" s="556">
        <v>33010.520000000004</v>
      </c>
      <c r="N38" s="556">
        <v>33010.520000000004</v>
      </c>
      <c r="O38" s="569">
        <f t="shared" si="0"/>
        <v>5.2441102658915524E-3</v>
      </c>
      <c r="P38" s="556">
        <f t="shared" si="2"/>
        <v>5195137.9499999993</v>
      </c>
      <c r="Q38" s="763">
        <f t="shared" si="1"/>
        <v>0.82530890929066814</v>
      </c>
    </row>
    <row r="39" spans="1:17" x14ac:dyDescent="0.25">
      <c r="A39" s="555" t="s">
        <v>226</v>
      </c>
      <c r="B39" s="557" t="s">
        <v>207</v>
      </c>
      <c r="C39" s="558" t="s">
        <v>199</v>
      </c>
      <c r="D39" s="556">
        <v>6</v>
      </c>
      <c r="E39" s="556">
        <v>6</v>
      </c>
      <c r="F39" s="556"/>
      <c r="G39" s="556" t="s">
        <v>1610</v>
      </c>
      <c r="H39" s="556" t="s">
        <v>35</v>
      </c>
      <c r="I39" s="556">
        <v>4136.3898898324624</v>
      </c>
      <c r="J39" s="569">
        <v>0.3</v>
      </c>
      <c r="K39" s="556">
        <v>5377.31</v>
      </c>
      <c r="L39" s="556">
        <v>32263.86</v>
      </c>
      <c r="M39" s="556">
        <v>32263.86</v>
      </c>
      <c r="N39" s="556">
        <v>32263.86</v>
      </c>
      <c r="O39" s="569">
        <f t="shared" si="0"/>
        <v>5.1254945224518669E-3</v>
      </c>
      <c r="P39" s="556">
        <f t="shared" si="2"/>
        <v>5227401.8099999996</v>
      </c>
      <c r="Q39" s="763">
        <f t="shared" si="1"/>
        <v>0.83043440381312006</v>
      </c>
    </row>
    <row r="40" spans="1:17" x14ac:dyDescent="0.25">
      <c r="A40" s="661" t="s">
        <v>44</v>
      </c>
      <c r="B40" s="657" t="s">
        <v>76</v>
      </c>
      <c r="C40" s="658" t="s">
        <v>56</v>
      </c>
      <c r="D40" s="659">
        <v>3.95</v>
      </c>
      <c r="E40" s="659">
        <v>327.64</v>
      </c>
      <c r="F40" s="659" t="s">
        <v>130</v>
      </c>
      <c r="G40" s="659" t="s">
        <v>361</v>
      </c>
      <c r="H40" s="659">
        <v>516100</v>
      </c>
      <c r="I40" s="659">
        <v>73.83</v>
      </c>
      <c r="J40" s="681">
        <v>0.3</v>
      </c>
      <c r="K40" s="659">
        <v>95.98</v>
      </c>
      <c r="L40" s="659">
        <v>379.13</v>
      </c>
      <c r="M40" s="659">
        <v>31446.908800000001</v>
      </c>
      <c r="N40" s="659">
        <v>31446.89</v>
      </c>
      <c r="O40" s="681">
        <f t="shared" si="0"/>
        <v>4.9957092066214761E-3</v>
      </c>
      <c r="P40" s="659">
        <f t="shared" si="2"/>
        <v>5258848.6999999993</v>
      </c>
      <c r="Q40" s="763">
        <f t="shared" si="1"/>
        <v>0.83543011301974146</v>
      </c>
    </row>
    <row r="41" spans="1:17" ht="31.5" x14ac:dyDescent="0.25">
      <c r="A41" s="674" t="s">
        <v>1645</v>
      </c>
      <c r="B41" s="565" t="s">
        <v>1625</v>
      </c>
      <c r="C41" s="555" t="s">
        <v>40</v>
      </c>
      <c r="D41" s="568">
        <v>19</v>
      </c>
      <c r="E41" s="564">
        <v>86</v>
      </c>
      <c r="F41" s="556" t="s">
        <v>35</v>
      </c>
      <c r="G41" s="556" t="s">
        <v>137</v>
      </c>
      <c r="H41" s="556" t="s">
        <v>35</v>
      </c>
      <c r="I41" s="556">
        <v>298.13</v>
      </c>
      <c r="J41" s="569">
        <v>0.2</v>
      </c>
      <c r="K41" s="556">
        <v>357.76</v>
      </c>
      <c r="L41" s="556">
        <v>6797.44</v>
      </c>
      <c r="M41" s="556">
        <v>30767.360000000001</v>
      </c>
      <c r="N41" s="556">
        <v>30767.360000000001</v>
      </c>
      <c r="O41" s="569">
        <f t="shared" si="0"/>
        <v>4.8877578550832008E-3</v>
      </c>
      <c r="P41" s="556">
        <f t="shared" si="2"/>
        <v>5289616.0599999996</v>
      </c>
      <c r="Q41" s="763">
        <f t="shared" si="1"/>
        <v>0.84031787087482479</v>
      </c>
    </row>
    <row r="42" spans="1:17" x14ac:dyDescent="0.25">
      <c r="A42" s="555" t="s">
        <v>274</v>
      </c>
      <c r="B42" s="554" t="s">
        <v>290</v>
      </c>
      <c r="C42" s="555" t="s">
        <v>199</v>
      </c>
      <c r="D42" s="568">
        <v>6</v>
      </c>
      <c r="E42" s="564">
        <v>6</v>
      </c>
      <c r="F42" s="556"/>
      <c r="G42" s="556" t="s">
        <v>217</v>
      </c>
      <c r="H42" s="556">
        <v>94296</v>
      </c>
      <c r="I42" s="564">
        <v>3896.16</v>
      </c>
      <c r="J42" s="569">
        <v>0.3</v>
      </c>
      <c r="K42" s="556">
        <v>5065.01</v>
      </c>
      <c r="L42" s="556">
        <v>30390.06</v>
      </c>
      <c r="M42" s="556">
        <v>30390.06</v>
      </c>
      <c r="N42" s="556">
        <v>30390.06</v>
      </c>
      <c r="O42" s="569">
        <f t="shared" si="0"/>
        <v>4.8278193020606826E-3</v>
      </c>
      <c r="P42" s="556">
        <f t="shared" si="2"/>
        <v>5320006.1199999992</v>
      </c>
      <c r="Q42" s="763">
        <f t="shared" si="1"/>
        <v>0.84514569017688534</v>
      </c>
    </row>
    <row r="43" spans="1:17" ht="31.5" x14ac:dyDescent="0.25">
      <c r="A43" s="723" t="s">
        <v>1635</v>
      </c>
      <c r="B43" s="665" t="s">
        <v>369</v>
      </c>
      <c r="C43" s="666" t="s">
        <v>40</v>
      </c>
      <c r="D43" s="724">
        <v>1</v>
      </c>
      <c r="E43" s="667">
        <v>11</v>
      </c>
      <c r="F43" s="667" t="s">
        <v>35</v>
      </c>
      <c r="G43" s="667" t="s">
        <v>137</v>
      </c>
      <c r="H43" s="667" t="s">
        <v>35</v>
      </c>
      <c r="I43" s="667">
        <v>2134.0800000000004</v>
      </c>
      <c r="J43" s="725">
        <v>0.2</v>
      </c>
      <c r="K43" s="667">
        <v>2560.9</v>
      </c>
      <c r="L43" s="667">
        <v>2560.9</v>
      </c>
      <c r="M43" s="667">
        <v>28169.899999999998</v>
      </c>
      <c r="N43" s="667">
        <v>28169.9</v>
      </c>
      <c r="O43" s="725">
        <f t="shared" si="0"/>
        <v>4.4751207124013323E-3</v>
      </c>
      <c r="P43" s="667">
        <f t="shared" si="2"/>
        <v>5348176.0199999996</v>
      </c>
      <c r="Q43" s="763">
        <f t="shared" si="1"/>
        <v>0.84962081088928676</v>
      </c>
    </row>
    <row r="44" spans="1:17" x14ac:dyDescent="0.25">
      <c r="A44" s="555" t="s">
        <v>1807</v>
      </c>
      <c r="B44" s="554" t="s">
        <v>1808</v>
      </c>
      <c r="C44" s="555" t="s">
        <v>199</v>
      </c>
      <c r="D44" s="568">
        <v>6</v>
      </c>
      <c r="E44" s="570">
        <v>6</v>
      </c>
      <c r="F44" s="556"/>
      <c r="G44" s="556" t="s">
        <v>217</v>
      </c>
      <c r="H44" s="556">
        <v>93565</v>
      </c>
      <c r="I44" s="564">
        <v>3444.79</v>
      </c>
      <c r="J44" s="569">
        <v>0.3</v>
      </c>
      <c r="K44" s="556">
        <v>4478.2300000000005</v>
      </c>
      <c r="L44" s="556">
        <v>26869.38</v>
      </c>
      <c r="M44" s="556">
        <v>26869.38</v>
      </c>
      <c r="N44" s="556">
        <v>26869.38</v>
      </c>
      <c r="O44" s="569">
        <f t="shared" si="0"/>
        <v>4.2685177784579321E-3</v>
      </c>
      <c r="P44" s="556">
        <f t="shared" si="2"/>
        <v>5375045.3999999994</v>
      </c>
      <c r="Q44" s="763">
        <f t="shared" si="1"/>
        <v>0.8538893286677447</v>
      </c>
    </row>
    <row r="45" spans="1:17" x14ac:dyDescent="0.25">
      <c r="A45" s="555" t="s">
        <v>277</v>
      </c>
      <c r="B45" s="554" t="s">
        <v>1808</v>
      </c>
      <c r="C45" s="555" t="s">
        <v>199</v>
      </c>
      <c r="D45" s="568">
        <v>6</v>
      </c>
      <c r="E45" s="570">
        <v>6</v>
      </c>
      <c r="F45" s="556"/>
      <c r="G45" s="556" t="s">
        <v>217</v>
      </c>
      <c r="H45" s="556">
        <v>93565</v>
      </c>
      <c r="I45" s="564">
        <v>3443.79</v>
      </c>
      <c r="J45" s="569">
        <v>0.3</v>
      </c>
      <c r="K45" s="556">
        <v>4476.93</v>
      </c>
      <c r="L45" s="556">
        <v>26861.58</v>
      </c>
      <c r="M45" s="556">
        <v>26861.58</v>
      </c>
      <c r="N45" s="556">
        <v>26861.58</v>
      </c>
      <c r="O45" s="569">
        <f t="shared" si="0"/>
        <v>4.2672786565030544E-3</v>
      </c>
      <c r="P45" s="556">
        <f t="shared" si="2"/>
        <v>5401906.9799999995</v>
      </c>
      <c r="Q45" s="763">
        <f t="shared" si="1"/>
        <v>0.8581566073242477</v>
      </c>
    </row>
    <row r="46" spans="1:17" ht="47.25" x14ac:dyDescent="0.25">
      <c r="A46" s="686" t="s">
        <v>1650</v>
      </c>
      <c r="B46" s="662" t="s">
        <v>375</v>
      </c>
      <c r="C46" s="663" t="s">
        <v>57</v>
      </c>
      <c r="D46" s="688">
        <v>242</v>
      </c>
      <c r="E46" s="664">
        <v>2119</v>
      </c>
      <c r="F46" s="664" t="s">
        <v>35</v>
      </c>
      <c r="G46" s="664" t="s">
        <v>137</v>
      </c>
      <c r="H46" s="664" t="s">
        <v>35</v>
      </c>
      <c r="I46" s="664">
        <v>10.47</v>
      </c>
      <c r="J46" s="687">
        <v>0.2</v>
      </c>
      <c r="K46" s="664">
        <v>12.57</v>
      </c>
      <c r="L46" s="664">
        <v>3041.94</v>
      </c>
      <c r="M46" s="664">
        <v>26635.83</v>
      </c>
      <c r="N46" s="664">
        <v>26635.83</v>
      </c>
      <c r="O46" s="687">
        <f t="shared" si="0"/>
        <v>4.2314156076166684E-3</v>
      </c>
      <c r="P46" s="664">
        <f t="shared" si="2"/>
        <v>5428542.8099999996</v>
      </c>
      <c r="Q46" s="763">
        <f t="shared" si="1"/>
        <v>0.86238802293186445</v>
      </c>
    </row>
    <row r="47" spans="1:17" ht="47.25" x14ac:dyDescent="0.25">
      <c r="A47" s="682" t="s">
        <v>1651</v>
      </c>
      <c r="B47" s="660" t="s">
        <v>1628</v>
      </c>
      <c r="C47" s="661" t="s">
        <v>57</v>
      </c>
      <c r="D47" s="683">
        <v>358</v>
      </c>
      <c r="E47" s="659">
        <v>1881</v>
      </c>
      <c r="F47" s="659" t="s">
        <v>35</v>
      </c>
      <c r="G47" s="659" t="s">
        <v>137</v>
      </c>
      <c r="H47" s="659" t="s">
        <v>35</v>
      </c>
      <c r="I47" s="659">
        <v>11.69</v>
      </c>
      <c r="J47" s="681">
        <v>0.2</v>
      </c>
      <c r="K47" s="659">
        <v>14.03</v>
      </c>
      <c r="L47" s="659">
        <v>5022.74</v>
      </c>
      <c r="M47" s="659">
        <v>26390.43</v>
      </c>
      <c r="N47" s="659">
        <v>26390.43</v>
      </c>
      <c r="O47" s="681">
        <f t="shared" si="0"/>
        <v>4.1924309245747228E-3</v>
      </c>
      <c r="P47" s="659">
        <f t="shared" si="2"/>
        <v>5454933.2399999993</v>
      </c>
      <c r="Q47" s="763">
        <f t="shared" si="1"/>
        <v>0.86658045385643911</v>
      </c>
    </row>
    <row r="48" spans="1:17" x14ac:dyDescent="0.25">
      <c r="A48" s="682" t="s">
        <v>81</v>
      </c>
      <c r="B48" s="748" t="s">
        <v>283</v>
      </c>
      <c r="C48" s="749" t="s">
        <v>55</v>
      </c>
      <c r="D48" s="659">
        <v>14563.75</v>
      </c>
      <c r="E48" s="659">
        <v>14645.69</v>
      </c>
      <c r="F48" s="659" t="s">
        <v>127</v>
      </c>
      <c r="G48" s="659" t="s">
        <v>361</v>
      </c>
      <c r="H48" s="659">
        <v>561120</v>
      </c>
      <c r="I48" s="659" t="s">
        <v>35</v>
      </c>
      <c r="J48" s="681" t="s">
        <v>1797</v>
      </c>
      <c r="K48" s="659">
        <v>1.73</v>
      </c>
      <c r="L48" s="659">
        <v>25195.289999999997</v>
      </c>
      <c r="M48" s="659">
        <v>25337.049999999996</v>
      </c>
      <c r="N48" s="659">
        <v>25337.05</v>
      </c>
      <c r="O48" s="681">
        <f t="shared" si="0"/>
        <v>4.0250890931862789E-3</v>
      </c>
      <c r="P48" s="659">
        <f t="shared" si="2"/>
        <v>5480270.2899999991</v>
      </c>
      <c r="Q48" s="763">
        <f t="shared" si="1"/>
        <v>0.87060554294962533</v>
      </c>
    </row>
    <row r="49" spans="1:17" x14ac:dyDescent="0.25">
      <c r="A49" s="555" t="s">
        <v>276</v>
      </c>
      <c r="B49" s="554" t="s">
        <v>1806</v>
      </c>
      <c r="C49" s="555" t="s">
        <v>199</v>
      </c>
      <c r="D49" s="568">
        <v>6</v>
      </c>
      <c r="E49" s="570">
        <v>6</v>
      </c>
      <c r="F49" s="556"/>
      <c r="G49" s="556" t="s">
        <v>217</v>
      </c>
      <c r="H49" s="556">
        <v>93566</v>
      </c>
      <c r="I49" s="564">
        <v>3159.5</v>
      </c>
      <c r="J49" s="569">
        <v>0.3</v>
      </c>
      <c r="K49" s="556">
        <v>4107.3500000000004</v>
      </c>
      <c r="L49" s="556">
        <v>24644.1</v>
      </c>
      <c r="M49" s="556">
        <v>24644.1</v>
      </c>
      <c r="N49" s="556">
        <v>24644.1</v>
      </c>
      <c r="O49" s="569">
        <f t="shared" si="0"/>
        <v>3.915005816438456E-3</v>
      </c>
      <c r="P49" s="556">
        <f t="shared" si="2"/>
        <v>5504914.3899999987</v>
      </c>
      <c r="Q49" s="763">
        <f t="shared" si="1"/>
        <v>0.87452054876606378</v>
      </c>
    </row>
    <row r="50" spans="1:17" ht="31.5" x14ac:dyDescent="0.25">
      <c r="A50" s="679" t="s">
        <v>1857</v>
      </c>
      <c r="B50" s="554" t="s">
        <v>1892</v>
      </c>
      <c r="C50" s="555" t="s">
        <v>55</v>
      </c>
      <c r="D50" s="568">
        <v>123.43</v>
      </c>
      <c r="E50" s="568">
        <v>123.43</v>
      </c>
      <c r="F50" s="556" t="s">
        <v>35</v>
      </c>
      <c r="G50" s="556" t="s">
        <v>116</v>
      </c>
      <c r="H50" s="564" t="s">
        <v>35</v>
      </c>
      <c r="I50" s="556">
        <v>145.74</v>
      </c>
      <c r="J50" s="571">
        <v>0.3</v>
      </c>
      <c r="K50" s="564">
        <v>189.47</v>
      </c>
      <c r="L50" s="556">
        <v>23386.289999999997</v>
      </c>
      <c r="M50" s="556">
        <v>23386.289999999997</v>
      </c>
      <c r="N50" s="556">
        <v>23386.289999999997</v>
      </c>
      <c r="O50" s="569">
        <f t="shared" si="0"/>
        <v>3.7151878695069608E-3</v>
      </c>
      <c r="P50" s="556">
        <f t="shared" si="2"/>
        <v>5528300.6799999988</v>
      </c>
      <c r="Q50" s="763">
        <f t="shared" si="1"/>
        <v>0.87823573663557075</v>
      </c>
    </row>
    <row r="51" spans="1:17" ht="31.5" x14ac:dyDescent="0.25">
      <c r="A51" s="674" t="s">
        <v>1634</v>
      </c>
      <c r="B51" s="565" t="s">
        <v>368</v>
      </c>
      <c r="C51" s="555" t="s">
        <v>40</v>
      </c>
      <c r="D51" s="568">
        <v>2</v>
      </c>
      <c r="E51" s="564">
        <v>10</v>
      </c>
      <c r="F51" s="556" t="s">
        <v>35</v>
      </c>
      <c r="G51" s="556" t="s">
        <v>137</v>
      </c>
      <c r="H51" s="556" t="s">
        <v>35</v>
      </c>
      <c r="I51" s="556">
        <v>1923.1</v>
      </c>
      <c r="J51" s="569">
        <v>0.2</v>
      </c>
      <c r="K51" s="556">
        <v>2307.7199999999998</v>
      </c>
      <c r="L51" s="556">
        <v>4615.4399999999996</v>
      </c>
      <c r="M51" s="556">
        <v>23077.199999999997</v>
      </c>
      <c r="N51" s="556">
        <v>23077.200000000001</v>
      </c>
      <c r="O51" s="569">
        <f t="shared" si="0"/>
        <v>3.6660852791180667E-3</v>
      </c>
      <c r="P51" s="556">
        <f t="shared" si="2"/>
        <v>5551377.879999999</v>
      </c>
      <c r="Q51" s="763">
        <f t="shared" si="1"/>
        <v>0.8819018219146888</v>
      </c>
    </row>
    <row r="52" spans="1:17" x14ac:dyDescent="0.25">
      <c r="A52" s="685" t="s">
        <v>200</v>
      </c>
      <c r="B52" s="562" t="s">
        <v>247</v>
      </c>
      <c r="C52" s="563" t="s">
        <v>40</v>
      </c>
      <c r="D52" s="564">
        <v>10</v>
      </c>
      <c r="E52" s="570">
        <v>10</v>
      </c>
      <c r="F52" s="564"/>
      <c r="G52" s="564" t="s">
        <v>115</v>
      </c>
      <c r="H52" s="564" t="s">
        <v>35</v>
      </c>
      <c r="I52" s="564">
        <v>1742.4</v>
      </c>
      <c r="J52" s="571">
        <v>0.3</v>
      </c>
      <c r="K52" s="564">
        <v>2265.12</v>
      </c>
      <c r="L52" s="556">
        <v>22651.200000000001</v>
      </c>
      <c r="M52" s="556">
        <v>22651.200000000001</v>
      </c>
      <c r="N52" s="556">
        <v>22651.200000000001</v>
      </c>
      <c r="O52" s="569">
        <f t="shared" si="0"/>
        <v>3.598410156967013E-3</v>
      </c>
      <c r="P52" s="556">
        <f t="shared" si="2"/>
        <v>5574029.0799999991</v>
      </c>
      <c r="Q52" s="763">
        <f t="shared" si="1"/>
        <v>0.88550023207165585</v>
      </c>
    </row>
    <row r="53" spans="1:17" ht="31.5" x14ac:dyDescent="0.25">
      <c r="A53" s="674" t="s">
        <v>45</v>
      </c>
      <c r="B53" s="565" t="s">
        <v>284</v>
      </c>
      <c r="C53" s="555" t="s">
        <v>55</v>
      </c>
      <c r="D53" s="568">
        <v>1009.13</v>
      </c>
      <c r="E53" s="564">
        <v>1009.13</v>
      </c>
      <c r="F53" s="556" t="s">
        <v>133</v>
      </c>
      <c r="G53" s="556" t="s">
        <v>218</v>
      </c>
      <c r="H53" s="556">
        <v>5214001</v>
      </c>
      <c r="I53" s="556">
        <v>15.88</v>
      </c>
      <c r="J53" s="569">
        <v>0.3</v>
      </c>
      <c r="K53" s="556">
        <v>20.650000000000002</v>
      </c>
      <c r="L53" s="556">
        <v>20838.539999999997</v>
      </c>
      <c r="M53" s="556">
        <v>20838.539999999997</v>
      </c>
      <c r="N53" s="556">
        <v>20838.539999999997</v>
      </c>
      <c r="O53" s="569">
        <f t="shared" si="0"/>
        <v>3.3104477463606063E-3</v>
      </c>
      <c r="P53" s="556">
        <f t="shared" si="2"/>
        <v>5594867.6199999992</v>
      </c>
      <c r="Q53" s="763">
        <f t="shared" si="1"/>
        <v>0.88881067981801642</v>
      </c>
    </row>
    <row r="54" spans="1:17" x14ac:dyDescent="0.25">
      <c r="A54" s="682" t="s">
        <v>27</v>
      </c>
      <c r="B54" s="660" t="s">
        <v>280</v>
      </c>
      <c r="C54" s="661" t="s">
        <v>59</v>
      </c>
      <c r="D54" s="659">
        <v>57.63</v>
      </c>
      <c r="E54" s="659">
        <v>63.260000000000005</v>
      </c>
      <c r="F54" s="659" t="s">
        <v>128</v>
      </c>
      <c r="G54" s="659" t="s">
        <v>361</v>
      </c>
      <c r="H54" s="659">
        <v>570200</v>
      </c>
      <c r="I54" s="659" t="s">
        <v>35</v>
      </c>
      <c r="J54" s="681" t="s">
        <v>1797</v>
      </c>
      <c r="K54" s="659">
        <v>326.29000000000002</v>
      </c>
      <c r="L54" s="659">
        <v>18804.099999999999</v>
      </c>
      <c r="M54" s="659">
        <v>20641.12</v>
      </c>
      <c r="N54" s="659">
        <v>20641.109999999997</v>
      </c>
      <c r="O54" s="681">
        <f t="shared" si="0"/>
        <v>3.2790836633411636E-3</v>
      </c>
      <c r="P54" s="659">
        <f t="shared" si="2"/>
        <v>5615508.7299999995</v>
      </c>
      <c r="Q54" s="763">
        <f t="shared" si="1"/>
        <v>0.89208976348135771</v>
      </c>
    </row>
    <row r="55" spans="1:17" ht="31.5" x14ac:dyDescent="0.25">
      <c r="A55" s="723" t="s">
        <v>1633</v>
      </c>
      <c r="B55" s="665" t="s">
        <v>367</v>
      </c>
      <c r="C55" s="666" t="s">
        <v>40</v>
      </c>
      <c r="D55" s="724">
        <v>2</v>
      </c>
      <c r="E55" s="667">
        <v>9</v>
      </c>
      <c r="F55" s="667" t="s">
        <v>35</v>
      </c>
      <c r="G55" s="667" t="s">
        <v>137</v>
      </c>
      <c r="H55" s="667" t="s">
        <v>35</v>
      </c>
      <c r="I55" s="667">
        <v>1895.86</v>
      </c>
      <c r="J55" s="725">
        <v>0.2</v>
      </c>
      <c r="K55" s="667">
        <v>2275.0400000000004</v>
      </c>
      <c r="L55" s="667">
        <v>4550.08</v>
      </c>
      <c r="M55" s="667">
        <v>20475.36</v>
      </c>
      <c r="N55" s="667">
        <v>20475.36</v>
      </c>
      <c r="O55" s="725">
        <f t="shared" si="0"/>
        <v>3.2527523217999971E-3</v>
      </c>
      <c r="P55" s="667">
        <f t="shared" si="2"/>
        <v>5635984.0899999999</v>
      </c>
      <c r="Q55" s="763">
        <f t="shared" si="1"/>
        <v>0.89534251580315771</v>
      </c>
    </row>
    <row r="56" spans="1:17" x14ac:dyDescent="0.25">
      <c r="A56" s="663" t="s">
        <v>13</v>
      </c>
      <c r="B56" s="720" t="s">
        <v>194</v>
      </c>
      <c r="C56" s="690" t="s">
        <v>56</v>
      </c>
      <c r="D56" s="664">
        <v>265.64</v>
      </c>
      <c r="E56" s="664">
        <v>728.55</v>
      </c>
      <c r="F56" s="664" t="s">
        <v>123</v>
      </c>
      <c r="G56" s="664" t="s">
        <v>116</v>
      </c>
      <c r="H56" s="664" t="s">
        <v>35</v>
      </c>
      <c r="I56" s="664">
        <v>21.36</v>
      </c>
      <c r="J56" s="687">
        <v>0.3</v>
      </c>
      <c r="K56" s="664">
        <v>27.770000000000003</v>
      </c>
      <c r="L56" s="664">
        <v>7376.83</v>
      </c>
      <c r="M56" s="664">
        <v>20231.839500000002</v>
      </c>
      <c r="N56" s="664">
        <v>20231.84</v>
      </c>
      <c r="O56" s="687">
        <f t="shared" si="0"/>
        <v>3.2140662989215358E-3</v>
      </c>
      <c r="P56" s="664">
        <f t="shared" si="2"/>
        <v>5656215.9299999997</v>
      </c>
      <c r="Q56" s="763">
        <f t="shared" si="1"/>
        <v>0.89855658210207923</v>
      </c>
    </row>
    <row r="57" spans="1:17" ht="31.5" x14ac:dyDescent="0.25">
      <c r="A57" s="678" t="s">
        <v>12</v>
      </c>
      <c r="B57" s="554" t="s">
        <v>1841</v>
      </c>
      <c r="C57" s="555" t="s">
        <v>149</v>
      </c>
      <c r="D57" s="570">
        <v>1</v>
      </c>
      <c r="E57" s="570">
        <v>1</v>
      </c>
      <c r="F57" s="556" t="s">
        <v>101</v>
      </c>
      <c r="G57" s="556" t="s">
        <v>137</v>
      </c>
      <c r="H57" s="556" t="s">
        <v>35</v>
      </c>
      <c r="I57" s="556"/>
      <c r="J57" s="569"/>
      <c r="K57" s="556">
        <v>20000</v>
      </c>
      <c r="L57" s="556">
        <v>20000</v>
      </c>
      <c r="M57" s="556">
        <v>20000</v>
      </c>
      <c r="N57" s="556">
        <v>20000</v>
      </c>
      <c r="O57" s="569">
        <f t="shared" si="0"/>
        <v>3.1772357817396102E-3</v>
      </c>
      <c r="P57" s="556">
        <f t="shared" si="2"/>
        <v>5676215.9299999997</v>
      </c>
      <c r="Q57" s="763">
        <f t="shared" si="1"/>
        <v>0.9017338178838189</v>
      </c>
    </row>
    <row r="58" spans="1:17" ht="31.5" x14ac:dyDescent="0.25">
      <c r="A58" s="674" t="s">
        <v>1670</v>
      </c>
      <c r="B58" s="565" t="s">
        <v>1623</v>
      </c>
      <c r="C58" s="555" t="s">
        <v>40</v>
      </c>
      <c r="D58" s="568">
        <v>4</v>
      </c>
      <c r="E58" s="568">
        <v>4</v>
      </c>
      <c r="F58" s="556" t="s">
        <v>35</v>
      </c>
      <c r="G58" s="556" t="s">
        <v>137</v>
      </c>
      <c r="H58" s="556" t="s">
        <v>35</v>
      </c>
      <c r="I58" s="556">
        <v>4024.3900000000003</v>
      </c>
      <c r="J58" s="569">
        <v>0.2</v>
      </c>
      <c r="K58" s="556">
        <v>4829.2700000000004</v>
      </c>
      <c r="L58" s="556">
        <v>19317.080000000002</v>
      </c>
      <c r="M58" s="556">
        <v>19317.080000000002</v>
      </c>
      <c r="N58" s="556">
        <v>19317.080000000002</v>
      </c>
      <c r="O58" s="569">
        <f t="shared" si="0"/>
        <v>3.0687458887363296E-3</v>
      </c>
      <c r="P58" s="556">
        <f t="shared" si="2"/>
        <v>5695533.0099999998</v>
      </c>
      <c r="Q58" s="763">
        <f t="shared" si="1"/>
        <v>0.90480256377255519</v>
      </c>
    </row>
    <row r="59" spans="1:17" ht="31.5" x14ac:dyDescent="0.25">
      <c r="A59" s="674" t="s">
        <v>1726</v>
      </c>
      <c r="B59" s="565" t="s">
        <v>1623</v>
      </c>
      <c r="C59" s="555" t="s">
        <v>40</v>
      </c>
      <c r="D59" s="568">
        <v>4</v>
      </c>
      <c r="E59" s="568">
        <v>4</v>
      </c>
      <c r="F59" s="556" t="s">
        <v>35</v>
      </c>
      <c r="G59" s="556" t="s">
        <v>137</v>
      </c>
      <c r="H59" s="556" t="s">
        <v>35</v>
      </c>
      <c r="I59" s="556">
        <v>4024.3900000000003</v>
      </c>
      <c r="J59" s="569">
        <v>0.2</v>
      </c>
      <c r="K59" s="556">
        <v>4829.2700000000004</v>
      </c>
      <c r="L59" s="556">
        <v>19317.080000000002</v>
      </c>
      <c r="M59" s="556">
        <v>19317.080000000002</v>
      </c>
      <c r="N59" s="556">
        <v>19317.080000000002</v>
      </c>
      <c r="O59" s="569">
        <f t="shared" si="0"/>
        <v>3.0687458887363296E-3</v>
      </c>
      <c r="P59" s="556">
        <f t="shared" si="2"/>
        <v>5714850.0899999999</v>
      </c>
      <c r="Q59" s="763">
        <f t="shared" si="1"/>
        <v>0.90787130966129148</v>
      </c>
    </row>
    <row r="60" spans="1:17" x14ac:dyDescent="0.25">
      <c r="A60" s="678" t="s">
        <v>1870</v>
      </c>
      <c r="B60" s="554" t="s">
        <v>1879</v>
      </c>
      <c r="C60" s="566" t="s">
        <v>40</v>
      </c>
      <c r="D60" s="701">
        <v>9</v>
      </c>
      <c r="E60" s="556">
        <v>9</v>
      </c>
      <c r="F60" s="567" t="s">
        <v>1889</v>
      </c>
      <c r="G60" s="567"/>
      <c r="H60" s="567" t="s">
        <v>35</v>
      </c>
      <c r="I60" s="556">
        <v>1522.76</v>
      </c>
      <c r="J60" s="569">
        <v>0.3</v>
      </c>
      <c r="K60" s="702">
        <v>1979.59</v>
      </c>
      <c r="L60" s="567">
        <v>17816.309999999998</v>
      </c>
      <c r="M60" s="567">
        <v>17816.309999999998</v>
      </c>
      <c r="N60" s="567">
        <v>17816.310000000001</v>
      </c>
      <c r="O60" s="742">
        <f t="shared" si="0"/>
        <v>2.8303308815282617E-3</v>
      </c>
      <c r="P60" s="567">
        <f t="shared" si="2"/>
        <v>5732666.3999999994</v>
      </c>
      <c r="Q60" s="763">
        <f t="shared" si="1"/>
        <v>0.91070164054281977</v>
      </c>
    </row>
    <row r="61" spans="1:17" x14ac:dyDescent="0.25">
      <c r="A61" s="678" t="s">
        <v>1871</v>
      </c>
      <c r="B61" s="554" t="s">
        <v>1880</v>
      </c>
      <c r="C61" s="566" t="s">
        <v>40</v>
      </c>
      <c r="D61" s="701">
        <v>10</v>
      </c>
      <c r="E61" s="556">
        <v>10</v>
      </c>
      <c r="F61" s="567" t="s">
        <v>1890</v>
      </c>
      <c r="G61" s="567"/>
      <c r="H61" s="567" t="s">
        <v>35</v>
      </c>
      <c r="I61" s="556">
        <v>1368.42</v>
      </c>
      <c r="J61" s="569">
        <v>0.3</v>
      </c>
      <c r="K61" s="702">
        <v>1778.95</v>
      </c>
      <c r="L61" s="567">
        <v>17789.5</v>
      </c>
      <c r="M61" s="567">
        <v>17789.5</v>
      </c>
      <c r="N61" s="567">
        <v>17789.5</v>
      </c>
      <c r="O61" s="742">
        <f t="shared" si="0"/>
        <v>2.8260717969628398E-3</v>
      </c>
      <c r="P61" s="567">
        <f t="shared" si="2"/>
        <v>5750455.8999999994</v>
      </c>
      <c r="Q61" s="763">
        <f t="shared" si="1"/>
        <v>0.91352771233978258</v>
      </c>
    </row>
    <row r="62" spans="1:17" ht="31.5" x14ac:dyDescent="0.25">
      <c r="A62" s="678" t="s">
        <v>1842</v>
      </c>
      <c r="B62" s="554" t="s">
        <v>1881</v>
      </c>
      <c r="C62" s="566" t="s">
        <v>40</v>
      </c>
      <c r="D62" s="701">
        <v>33</v>
      </c>
      <c r="E62" s="564">
        <v>33</v>
      </c>
      <c r="F62" s="567" t="s">
        <v>1838</v>
      </c>
      <c r="G62" s="567" t="s">
        <v>116</v>
      </c>
      <c r="H62" s="567" t="s">
        <v>35</v>
      </c>
      <c r="I62" s="556">
        <v>389.5</v>
      </c>
      <c r="J62" s="569">
        <v>0.3</v>
      </c>
      <c r="K62" s="702">
        <v>506.35</v>
      </c>
      <c r="L62" s="567">
        <v>16709.55</v>
      </c>
      <c r="M62" s="567">
        <v>16709.55</v>
      </c>
      <c r="N62" s="567">
        <v>16709.55</v>
      </c>
      <c r="O62" s="742">
        <f t="shared" si="0"/>
        <v>2.6545090078383552E-3</v>
      </c>
      <c r="P62" s="567">
        <f t="shared" si="2"/>
        <v>5767165.4499999993</v>
      </c>
      <c r="Q62" s="763">
        <f t="shared" si="1"/>
        <v>0.91618222134762084</v>
      </c>
    </row>
    <row r="63" spans="1:17" ht="31.5" x14ac:dyDescent="0.25">
      <c r="A63" s="682" t="s">
        <v>1646</v>
      </c>
      <c r="B63" s="660" t="s">
        <v>373</v>
      </c>
      <c r="C63" s="661" t="s">
        <v>40</v>
      </c>
      <c r="D63" s="683">
        <v>1</v>
      </c>
      <c r="E63" s="659">
        <v>6</v>
      </c>
      <c r="F63" s="659" t="s">
        <v>35</v>
      </c>
      <c r="G63" s="659" t="s">
        <v>137</v>
      </c>
      <c r="H63" s="659" t="s">
        <v>35</v>
      </c>
      <c r="I63" s="659">
        <v>2155.4100000000003</v>
      </c>
      <c r="J63" s="681">
        <v>0.2</v>
      </c>
      <c r="K63" s="659">
        <v>2586.5</v>
      </c>
      <c r="L63" s="659">
        <v>2586.5</v>
      </c>
      <c r="M63" s="659">
        <v>15519</v>
      </c>
      <c r="N63" s="659">
        <v>15519</v>
      </c>
      <c r="O63" s="681">
        <f t="shared" si="0"/>
        <v>2.4653761048408504E-3</v>
      </c>
      <c r="P63" s="659">
        <f t="shared" si="2"/>
        <v>5782684.4499999993</v>
      </c>
      <c r="Q63" s="763">
        <f t="shared" si="1"/>
        <v>0.91864759745246172</v>
      </c>
    </row>
    <row r="64" spans="1:17" x14ac:dyDescent="0.25">
      <c r="A64" s="678" t="s">
        <v>1869</v>
      </c>
      <c r="B64" s="554" t="s">
        <v>1878</v>
      </c>
      <c r="C64" s="566" t="s">
        <v>40</v>
      </c>
      <c r="D64" s="701">
        <v>8</v>
      </c>
      <c r="E64" s="556">
        <v>8</v>
      </c>
      <c r="F64" s="567" t="s">
        <v>1888</v>
      </c>
      <c r="G64" s="567"/>
      <c r="H64" s="567" t="s">
        <v>35</v>
      </c>
      <c r="I64" s="556">
        <v>1442.6</v>
      </c>
      <c r="J64" s="569">
        <v>0.3</v>
      </c>
      <c r="K64" s="702">
        <v>1875.38</v>
      </c>
      <c r="L64" s="567">
        <v>15003.04</v>
      </c>
      <c r="M64" s="567">
        <v>15003.04</v>
      </c>
      <c r="N64" s="567">
        <v>15003.04</v>
      </c>
      <c r="O64" s="742">
        <f t="shared" si="0"/>
        <v>2.3834097761435322E-3</v>
      </c>
      <c r="P64" s="567">
        <f t="shared" si="2"/>
        <v>5797687.4899999993</v>
      </c>
      <c r="Q64" s="763">
        <f t="shared" si="1"/>
        <v>0.92103100722860531</v>
      </c>
    </row>
    <row r="65" spans="1:17" x14ac:dyDescent="0.25">
      <c r="A65" s="555" t="s">
        <v>227</v>
      </c>
      <c r="B65" s="557" t="s">
        <v>210</v>
      </c>
      <c r="C65" s="558" t="s">
        <v>199</v>
      </c>
      <c r="D65" s="556">
        <v>3</v>
      </c>
      <c r="E65" s="570">
        <v>3</v>
      </c>
      <c r="F65" s="556"/>
      <c r="G65" s="556" t="s">
        <v>218</v>
      </c>
      <c r="H65" s="556" t="s">
        <v>35</v>
      </c>
      <c r="I65" s="556">
        <v>3778.41</v>
      </c>
      <c r="J65" s="569">
        <v>0.3</v>
      </c>
      <c r="K65" s="556">
        <v>4911.9400000000005</v>
      </c>
      <c r="L65" s="556">
        <v>14735.82</v>
      </c>
      <c r="M65" s="556">
        <v>14735.82</v>
      </c>
      <c r="N65" s="556">
        <v>14735.82</v>
      </c>
      <c r="O65" s="569">
        <f t="shared" si="0"/>
        <v>2.3409587288637092E-3</v>
      </c>
      <c r="P65" s="556">
        <f t="shared" si="2"/>
        <v>5812423.3099999996</v>
      </c>
      <c r="Q65" s="763">
        <f t="shared" si="1"/>
        <v>0.92337196595746907</v>
      </c>
    </row>
    <row r="66" spans="1:17" ht="31.5" x14ac:dyDescent="0.25">
      <c r="A66" s="674" t="s">
        <v>46</v>
      </c>
      <c r="B66" s="565" t="s">
        <v>285</v>
      </c>
      <c r="C66" s="555" t="s">
        <v>55</v>
      </c>
      <c r="D66" s="568">
        <v>676.77</v>
      </c>
      <c r="E66" s="564">
        <v>676.77</v>
      </c>
      <c r="F66" s="556" t="s">
        <v>133</v>
      </c>
      <c r="G66" s="556" t="s">
        <v>218</v>
      </c>
      <c r="H66" s="556">
        <v>5214001</v>
      </c>
      <c r="I66" s="556">
        <v>15.88</v>
      </c>
      <c r="J66" s="569">
        <v>0.3</v>
      </c>
      <c r="K66" s="556">
        <v>20.650000000000002</v>
      </c>
      <c r="L66" s="556">
        <v>13975.31</v>
      </c>
      <c r="M66" s="556">
        <v>13975.31</v>
      </c>
      <c r="N66" s="556">
        <v>13975.31</v>
      </c>
      <c r="O66" s="569">
        <f t="shared" si="0"/>
        <v>2.2201427496451693E-3</v>
      </c>
      <c r="P66" s="556">
        <f t="shared" si="2"/>
        <v>5826398.6199999992</v>
      </c>
      <c r="Q66" s="763">
        <f t="shared" si="1"/>
        <v>0.92559210870711417</v>
      </c>
    </row>
    <row r="67" spans="1:17" x14ac:dyDescent="0.25">
      <c r="A67" s="678" t="s">
        <v>1862</v>
      </c>
      <c r="B67" s="554" t="s">
        <v>180</v>
      </c>
      <c r="C67" s="555" t="s">
        <v>40</v>
      </c>
      <c r="D67" s="570">
        <v>41</v>
      </c>
      <c r="E67" s="556">
        <v>41</v>
      </c>
      <c r="F67" s="556" t="s">
        <v>1838</v>
      </c>
      <c r="G67" s="556" t="s">
        <v>116</v>
      </c>
      <c r="H67" s="556" t="s">
        <v>35</v>
      </c>
      <c r="I67" s="556">
        <v>255.06</v>
      </c>
      <c r="J67" s="569">
        <v>0.3</v>
      </c>
      <c r="K67" s="556">
        <v>331.58</v>
      </c>
      <c r="L67" s="556">
        <v>13594.779999999999</v>
      </c>
      <c r="M67" s="556">
        <v>13594.779999999999</v>
      </c>
      <c r="N67" s="556">
        <v>13594.78</v>
      </c>
      <c r="O67" s="569">
        <f t="shared" si="0"/>
        <v>2.1596910730439008E-3</v>
      </c>
      <c r="P67" s="556">
        <f t="shared" si="2"/>
        <v>5839993.3999999994</v>
      </c>
      <c r="Q67" s="763">
        <f t="shared" si="1"/>
        <v>0.92775179978015809</v>
      </c>
    </row>
    <row r="68" spans="1:17" ht="63" x14ac:dyDescent="0.25">
      <c r="A68" s="721" t="s">
        <v>335</v>
      </c>
      <c r="B68" s="660" t="s">
        <v>1629</v>
      </c>
      <c r="C68" s="661" t="s">
        <v>57</v>
      </c>
      <c r="D68" s="683">
        <v>12</v>
      </c>
      <c r="E68" s="659">
        <v>27</v>
      </c>
      <c r="F68" s="659" t="s">
        <v>35</v>
      </c>
      <c r="G68" s="659" t="s">
        <v>137</v>
      </c>
      <c r="H68" s="659" t="s">
        <v>35</v>
      </c>
      <c r="I68" s="659">
        <v>417.09</v>
      </c>
      <c r="J68" s="681">
        <v>0.2</v>
      </c>
      <c r="K68" s="659">
        <v>500.51</v>
      </c>
      <c r="L68" s="659">
        <v>6006.12</v>
      </c>
      <c r="M68" s="659">
        <v>13513.77</v>
      </c>
      <c r="N68" s="659">
        <v>13513.77</v>
      </c>
      <c r="O68" s="681">
        <f t="shared" si="0"/>
        <v>2.1468216795099645E-3</v>
      </c>
      <c r="P68" s="659">
        <f t="shared" si="2"/>
        <v>5853507.169999999</v>
      </c>
      <c r="Q68" s="763">
        <f t="shared" si="1"/>
        <v>0.92989862145966795</v>
      </c>
    </row>
    <row r="69" spans="1:17" x14ac:dyDescent="0.25">
      <c r="A69" s="555" t="s">
        <v>230</v>
      </c>
      <c r="B69" s="557" t="s">
        <v>220</v>
      </c>
      <c r="C69" s="558" t="s">
        <v>199</v>
      </c>
      <c r="D69" s="556">
        <v>6</v>
      </c>
      <c r="E69" s="570">
        <v>6</v>
      </c>
      <c r="F69" s="556"/>
      <c r="G69" s="556" t="s">
        <v>218</v>
      </c>
      <c r="H69" s="556" t="s">
        <v>35</v>
      </c>
      <c r="I69" s="556">
        <v>1723.44</v>
      </c>
      <c r="J69" s="569">
        <v>0.3</v>
      </c>
      <c r="K69" s="556">
        <v>2240.48</v>
      </c>
      <c r="L69" s="556">
        <v>13442.88</v>
      </c>
      <c r="M69" s="556">
        <v>13442.88</v>
      </c>
      <c r="N69" s="556">
        <v>13442.88</v>
      </c>
      <c r="O69" s="569">
        <f t="shared" si="0"/>
        <v>2.1355599672815881E-3</v>
      </c>
      <c r="P69" s="556">
        <f t="shared" si="2"/>
        <v>5866950.0499999989</v>
      </c>
      <c r="Q69" s="763">
        <f t="shared" si="1"/>
        <v>0.93203418142694949</v>
      </c>
    </row>
    <row r="70" spans="1:17" x14ac:dyDescent="0.25">
      <c r="A70" s="555" t="s">
        <v>175</v>
      </c>
      <c r="B70" s="565" t="s">
        <v>66</v>
      </c>
      <c r="C70" s="555" t="s">
        <v>55</v>
      </c>
      <c r="D70" s="568">
        <v>30</v>
      </c>
      <c r="E70" s="570">
        <v>30</v>
      </c>
      <c r="F70" s="556" t="s">
        <v>147</v>
      </c>
      <c r="G70" s="556" t="s">
        <v>115</v>
      </c>
      <c r="H70" s="556">
        <v>820000</v>
      </c>
      <c r="I70" s="556">
        <v>331.93</v>
      </c>
      <c r="J70" s="569">
        <v>0.3</v>
      </c>
      <c r="K70" s="556">
        <v>431.51</v>
      </c>
      <c r="L70" s="556">
        <v>12945.3</v>
      </c>
      <c r="M70" s="556">
        <v>12945.3</v>
      </c>
      <c r="N70" s="556">
        <v>12945.3</v>
      </c>
      <c r="O70" s="569">
        <f t="shared" si="0"/>
        <v>2.0565135182676886E-3</v>
      </c>
      <c r="P70" s="556">
        <f t="shared" si="2"/>
        <v>5879895.3499999987</v>
      </c>
      <c r="Q70" s="763">
        <f t="shared" si="1"/>
        <v>0.93409069494521724</v>
      </c>
    </row>
    <row r="71" spans="1:17" x14ac:dyDescent="0.25">
      <c r="A71" s="686" t="s">
        <v>1659</v>
      </c>
      <c r="B71" s="662" t="s">
        <v>382</v>
      </c>
      <c r="C71" s="663" t="s">
        <v>40</v>
      </c>
      <c r="D71" s="688">
        <v>3</v>
      </c>
      <c r="E71" s="664">
        <v>22</v>
      </c>
      <c r="F71" s="664" t="s">
        <v>35</v>
      </c>
      <c r="G71" s="664" t="s">
        <v>137</v>
      </c>
      <c r="H71" s="664" t="s">
        <v>35</v>
      </c>
      <c r="I71" s="664">
        <v>489.68</v>
      </c>
      <c r="J71" s="687">
        <v>0.2</v>
      </c>
      <c r="K71" s="664">
        <v>587.62</v>
      </c>
      <c r="L71" s="664">
        <v>1762.86</v>
      </c>
      <c r="M71" s="664">
        <v>12927.64</v>
      </c>
      <c r="N71" s="664">
        <v>12927.64</v>
      </c>
      <c r="O71" s="687">
        <f t="shared" si="0"/>
        <v>2.0537080190724125E-3</v>
      </c>
      <c r="P71" s="664">
        <f t="shared" si="2"/>
        <v>5892822.9899999984</v>
      </c>
      <c r="Q71" s="763">
        <f t="shared" si="1"/>
        <v>0.93614440296428958</v>
      </c>
    </row>
    <row r="72" spans="1:17" x14ac:dyDescent="0.25">
      <c r="A72" s="689" t="s">
        <v>1814</v>
      </c>
      <c r="B72" s="662" t="s">
        <v>74</v>
      </c>
      <c r="C72" s="663" t="s">
        <v>55</v>
      </c>
      <c r="D72" s="688">
        <v>280.01</v>
      </c>
      <c r="E72" s="664">
        <v>1820.22</v>
      </c>
      <c r="F72" s="664" t="s">
        <v>127</v>
      </c>
      <c r="G72" s="664" t="s">
        <v>361</v>
      </c>
      <c r="H72" s="664">
        <v>560400</v>
      </c>
      <c r="I72" s="664" t="s">
        <v>35</v>
      </c>
      <c r="J72" s="687" t="s">
        <v>1797</v>
      </c>
      <c r="K72" s="664">
        <v>6.84</v>
      </c>
      <c r="L72" s="664">
        <v>1915.27</v>
      </c>
      <c r="M72" s="664">
        <v>12450.320399999999</v>
      </c>
      <c r="N72" s="664">
        <v>12450.31</v>
      </c>
      <c r="O72" s="687">
        <f t="shared" si="0"/>
        <v>1.9778785212875242E-3</v>
      </c>
      <c r="P72" s="664">
        <f t="shared" si="2"/>
        <v>5905273.299999998</v>
      </c>
      <c r="Q72" s="763">
        <f t="shared" si="1"/>
        <v>0.93812228148557697</v>
      </c>
    </row>
    <row r="73" spans="1:17" ht="31.5" x14ac:dyDescent="0.25">
      <c r="A73" s="674" t="s">
        <v>1837</v>
      </c>
      <c r="B73" s="554" t="s">
        <v>183</v>
      </c>
      <c r="C73" s="555" t="s">
        <v>55</v>
      </c>
      <c r="D73" s="570">
        <v>193.56</v>
      </c>
      <c r="E73" s="568">
        <v>193.56</v>
      </c>
      <c r="F73" s="556" t="s">
        <v>95</v>
      </c>
      <c r="G73" s="556" t="s">
        <v>361</v>
      </c>
      <c r="H73" s="556">
        <v>534906</v>
      </c>
      <c r="I73" s="556">
        <v>49.13</v>
      </c>
      <c r="J73" s="569">
        <v>0.3</v>
      </c>
      <c r="K73" s="556">
        <v>63.87</v>
      </c>
      <c r="L73" s="556">
        <v>12362.68</v>
      </c>
      <c r="M73" s="556">
        <v>12362.68</v>
      </c>
      <c r="N73" s="556">
        <v>12362.68</v>
      </c>
      <c r="O73" s="569">
        <f t="shared" si="0"/>
        <v>1.9639574627098324E-3</v>
      </c>
      <c r="P73" s="556">
        <f t="shared" si="2"/>
        <v>5917635.9799999977</v>
      </c>
      <c r="Q73" s="763">
        <f t="shared" si="1"/>
        <v>0.9400862389482868</v>
      </c>
    </row>
    <row r="74" spans="1:17" x14ac:dyDescent="0.25">
      <c r="A74" s="555" t="s">
        <v>228</v>
      </c>
      <c r="B74" s="557" t="s">
        <v>212</v>
      </c>
      <c r="C74" s="558" t="s">
        <v>199</v>
      </c>
      <c r="D74" s="556">
        <v>3</v>
      </c>
      <c r="E74" s="570">
        <v>3</v>
      </c>
      <c r="F74" s="556"/>
      <c r="G74" s="556" t="s">
        <v>218</v>
      </c>
      <c r="H74" s="556" t="s">
        <v>35</v>
      </c>
      <c r="I74" s="556">
        <v>3000.5</v>
      </c>
      <c r="J74" s="569">
        <v>0.3</v>
      </c>
      <c r="K74" s="556">
        <v>3900.65</v>
      </c>
      <c r="L74" s="556">
        <v>11701.95</v>
      </c>
      <c r="M74" s="556">
        <v>11701.95</v>
      </c>
      <c r="N74" s="556">
        <v>11701.95</v>
      </c>
      <c r="O74" s="569">
        <f t="shared" si="0"/>
        <v>1.8589927128063917E-3</v>
      </c>
      <c r="P74" s="556">
        <f t="shared" si="2"/>
        <v>5929337.9299999978</v>
      </c>
      <c r="Q74" s="763">
        <f t="shared" si="1"/>
        <v>0.94194523166109323</v>
      </c>
    </row>
    <row r="75" spans="1:17" x14ac:dyDescent="0.25">
      <c r="A75" s="682" t="s">
        <v>1655</v>
      </c>
      <c r="B75" s="660" t="s">
        <v>378</v>
      </c>
      <c r="C75" s="661" t="s">
        <v>40</v>
      </c>
      <c r="D75" s="683">
        <v>3</v>
      </c>
      <c r="E75" s="659">
        <v>23</v>
      </c>
      <c r="F75" s="659" t="s">
        <v>35</v>
      </c>
      <c r="G75" s="659" t="s">
        <v>137</v>
      </c>
      <c r="H75" s="659" t="s">
        <v>35</v>
      </c>
      <c r="I75" s="659">
        <v>415.2</v>
      </c>
      <c r="J75" s="681">
        <v>0.2</v>
      </c>
      <c r="K75" s="659">
        <v>498.24</v>
      </c>
      <c r="L75" s="659">
        <v>1494.72</v>
      </c>
      <c r="M75" s="659">
        <v>11459.52</v>
      </c>
      <c r="N75" s="659">
        <v>11459.52</v>
      </c>
      <c r="O75" s="681">
        <f t="shared" si="0"/>
        <v>1.8204798492780349E-3</v>
      </c>
      <c r="P75" s="659">
        <f t="shared" si="2"/>
        <v>5940797.4499999974</v>
      </c>
      <c r="Q75" s="763">
        <f t="shared" si="1"/>
        <v>0.94376571151037114</v>
      </c>
    </row>
    <row r="76" spans="1:17" ht="31.5" x14ac:dyDescent="0.25">
      <c r="A76" s="674" t="s">
        <v>90</v>
      </c>
      <c r="B76" s="726" t="s">
        <v>141</v>
      </c>
      <c r="C76" s="685" t="s">
        <v>40</v>
      </c>
      <c r="D76" s="570">
        <v>58</v>
      </c>
      <c r="E76" s="568">
        <v>58</v>
      </c>
      <c r="F76" s="564" t="s">
        <v>97</v>
      </c>
      <c r="G76" s="564" t="s">
        <v>989</v>
      </c>
      <c r="H76" s="564" t="s">
        <v>35</v>
      </c>
      <c r="I76" s="556">
        <v>140.47999999999999</v>
      </c>
      <c r="J76" s="571">
        <v>0.3</v>
      </c>
      <c r="K76" s="564">
        <v>182.624</v>
      </c>
      <c r="L76" s="556">
        <v>10592.2</v>
      </c>
      <c r="M76" s="556">
        <v>10592.2</v>
      </c>
      <c r="N76" s="556">
        <v>10592.2</v>
      </c>
      <c r="O76" s="569">
        <f t="shared" ref="O76:O139" si="3">N76/$N$394</f>
        <v>1.682695842367115E-3</v>
      </c>
      <c r="P76" s="556">
        <f t="shared" si="2"/>
        <v>5951389.6499999976</v>
      </c>
      <c r="Q76" s="763">
        <f t="shared" ref="Q76:Q139" si="4">P76/$N$394</f>
        <v>0.94544840735273838</v>
      </c>
    </row>
    <row r="77" spans="1:17" ht="31.5" x14ac:dyDescent="0.25">
      <c r="A77" s="674" t="s">
        <v>1642</v>
      </c>
      <c r="B77" s="565" t="s">
        <v>1623</v>
      </c>
      <c r="C77" s="555" t="s">
        <v>40</v>
      </c>
      <c r="D77" s="568">
        <v>2</v>
      </c>
      <c r="E77" s="568">
        <v>2</v>
      </c>
      <c r="F77" s="556" t="s">
        <v>35</v>
      </c>
      <c r="G77" s="556" t="s">
        <v>137</v>
      </c>
      <c r="H77" s="556" t="s">
        <v>35</v>
      </c>
      <c r="I77" s="556">
        <v>4024.3900000000003</v>
      </c>
      <c r="J77" s="569">
        <v>0.2</v>
      </c>
      <c r="K77" s="556">
        <v>4829.2700000000004</v>
      </c>
      <c r="L77" s="556">
        <v>9658.5400000000009</v>
      </c>
      <c r="M77" s="556">
        <v>9658.5400000000009</v>
      </c>
      <c r="N77" s="556">
        <v>9658.5400000000009</v>
      </c>
      <c r="O77" s="569">
        <f t="shared" si="3"/>
        <v>1.5343729443681648E-3</v>
      </c>
      <c r="P77" s="556">
        <f t="shared" ref="P77:P140" si="5">P76+N77</f>
        <v>5961048.1899999976</v>
      </c>
      <c r="Q77" s="763">
        <f t="shared" si="4"/>
        <v>0.94698278029710647</v>
      </c>
    </row>
    <row r="78" spans="1:17" x14ac:dyDescent="0.25">
      <c r="A78" s="555" t="s">
        <v>2</v>
      </c>
      <c r="B78" s="557" t="s">
        <v>1612</v>
      </c>
      <c r="C78" s="558" t="s">
        <v>57</v>
      </c>
      <c r="D78" s="556">
        <v>59</v>
      </c>
      <c r="E78" s="570">
        <v>59</v>
      </c>
      <c r="F78" s="556" t="s">
        <v>122</v>
      </c>
      <c r="G78" s="556" t="s">
        <v>361</v>
      </c>
      <c r="H78" s="556">
        <v>610400</v>
      </c>
      <c r="I78" s="556">
        <v>124.33</v>
      </c>
      <c r="J78" s="569">
        <v>0.3</v>
      </c>
      <c r="K78" s="556">
        <v>161.63</v>
      </c>
      <c r="L78" s="556">
        <v>9536.17</v>
      </c>
      <c r="M78" s="556">
        <v>9536.17</v>
      </c>
      <c r="N78" s="556">
        <v>9536.17</v>
      </c>
      <c r="O78" s="569">
        <f t="shared" si="3"/>
        <v>1.5149330272375909E-3</v>
      </c>
      <c r="P78" s="556">
        <f t="shared" si="5"/>
        <v>5970584.3599999975</v>
      </c>
      <c r="Q78" s="763">
        <f t="shared" si="4"/>
        <v>0.94849771332434407</v>
      </c>
    </row>
    <row r="79" spans="1:17" x14ac:dyDescent="0.25">
      <c r="A79" s="555" t="s">
        <v>229</v>
      </c>
      <c r="B79" s="557" t="s">
        <v>221</v>
      </c>
      <c r="C79" s="558" t="s">
        <v>199</v>
      </c>
      <c r="D79" s="556">
        <v>3</v>
      </c>
      <c r="E79" s="570">
        <v>3</v>
      </c>
      <c r="F79" s="556"/>
      <c r="G79" s="556" t="s">
        <v>218</v>
      </c>
      <c r="H79" s="556" t="s">
        <v>35</v>
      </c>
      <c r="I79" s="556">
        <v>2444.86</v>
      </c>
      <c r="J79" s="569">
        <v>0.3</v>
      </c>
      <c r="K79" s="556">
        <v>3178.32</v>
      </c>
      <c r="L79" s="556">
        <v>9534.9599999999991</v>
      </c>
      <c r="M79" s="556">
        <v>9534.9599999999991</v>
      </c>
      <c r="N79" s="556">
        <v>9534.9599999999991</v>
      </c>
      <c r="O79" s="569">
        <f t="shared" si="3"/>
        <v>1.5147408044727956E-3</v>
      </c>
      <c r="P79" s="556">
        <f t="shared" si="5"/>
        <v>5980119.3199999975</v>
      </c>
      <c r="Q79" s="763">
        <f t="shared" si="4"/>
        <v>0.95001245412881685</v>
      </c>
    </row>
    <row r="80" spans="1:17" x14ac:dyDescent="0.25">
      <c r="A80" s="678" t="s">
        <v>1868</v>
      </c>
      <c r="B80" s="554" t="s">
        <v>1877</v>
      </c>
      <c r="C80" s="566" t="s">
        <v>40</v>
      </c>
      <c r="D80" s="701">
        <v>7</v>
      </c>
      <c r="E80" s="556">
        <v>7</v>
      </c>
      <c r="F80" s="567" t="s">
        <v>1887</v>
      </c>
      <c r="G80" s="567"/>
      <c r="H80" s="567" t="s">
        <v>35</v>
      </c>
      <c r="I80" s="556">
        <v>1042.1600000000001</v>
      </c>
      <c r="J80" s="569">
        <v>0.3</v>
      </c>
      <c r="K80" s="702">
        <v>1354.81</v>
      </c>
      <c r="L80" s="567">
        <v>9483.67</v>
      </c>
      <c r="M80" s="567">
        <v>9483.67</v>
      </c>
      <c r="N80" s="567">
        <v>9483.67</v>
      </c>
      <c r="O80" s="742">
        <f t="shared" si="3"/>
        <v>1.5065927833105245E-3</v>
      </c>
      <c r="P80" s="567">
        <f t="shared" si="5"/>
        <v>5989602.9899999974</v>
      </c>
      <c r="Q80" s="763">
        <f t="shared" si="4"/>
        <v>0.95151904691212741</v>
      </c>
    </row>
    <row r="81" spans="1:17" x14ac:dyDescent="0.25">
      <c r="A81" s="555" t="s">
        <v>177</v>
      </c>
      <c r="B81" s="554" t="s">
        <v>143</v>
      </c>
      <c r="C81" s="555" t="s">
        <v>40</v>
      </c>
      <c r="D81" s="568">
        <v>30</v>
      </c>
      <c r="E81" s="570">
        <v>30</v>
      </c>
      <c r="F81" s="556" t="s">
        <v>147</v>
      </c>
      <c r="G81" s="556" t="s">
        <v>116</v>
      </c>
      <c r="H81" s="556" t="s">
        <v>35</v>
      </c>
      <c r="I81" s="556">
        <v>242.61</v>
      </c>
      <c r="J81" s="569">
        <v>0.3</v>
      </c>
      <c r="K81" s="556">
        <v>315.39999999999998</v>
      </c>
      <c r="L81" s="556">
        <v>9462</v>
      </c>
      <c r="M81" s="556">
        <v>9462</v>
      </c>
      <c r="N81" s="556">
        <v>9462</v>
      </c>
      <c r="O81" s="569">
        <f t="shared" si="3"/>
        <v>1.5031502483410096E-3</v>
      </c>
      <c r="P81" s="556">
        <f t="shared" si="5"/>
        <v>5999064.9899999974</v>
      </c>
      <c r="Q81" s="763">
        <f t="shared" si="4"/>
        <v>0.95302219716046843</v>
      </c>
    </row>
    <row r="82" spans="1:17" x14ac:dyDescent="0.25">
      <c r="A82" s="686" t="s">
        <v>1658</v>
      </c>
      <c r="B82" s="662" t="s">
        <v>381</v>
      </c>
      <c r="C82" s="663" t="s">
        <v>40</v>
      </c>
      <c r="D82" s="688">
        <v>3</v>
      </c>
      <c r="E82" s="664">
        <v>23</v>
      </c>
      <c r="F82" s="664" t="s">
        <v>35</v>
      </c>
      <c r="G82" s="664" t="s">
        <v>137</v>
      </c>
      <c r="H82" s="664" t="s">
        <v>35</v>
      </c>
      <c r="I82" s="664">
        <v>337.38</v>
      </c>
      <c r="J82" s="687">
        <v>0.2</v>
      </c>
      <c r="K82" s="664">
        <v>404.86</v>
      </c>
      <c r="L82" s="664">
        <v>1214.58</v>
      </c>
      <c r="M82" s="664">
        <v>9311.7799999999988</v>
      </c>
      <c r="N82" s="664">
        <v>9311.7800000000007</v>
      </c>
      <c r="O82" s="687">
        <f t="shared" si="3"/>
        <v>1.4792860303843634E-3</v>
      </c>
      <c r="P82" s="664">
        <f t="shared" si="5"/>
        <v>6008376.7699999977</v>
      </c>
      <c r="Q82" s="763">
        <f t="shared" si="4"/>
        <v>0.95450148319085282</v>
      </c>
    </row>
    <row r="83" spans="1:17" ht="31.5" x14ac:dyDescent="0.25">
      <c r="A83" s="674" t="s">
        <v>84</v>
      </c>
      <c r="B83" s="733" t="s">
        <v>86</v>
      </c>
      <c r="C83" s="734" t="s">
        <v>56</v>
      </c>
      <c r="D83" s="556">
        <v>96.05</v>
      </c>
      <c r="E83" s="556">
        <v>96.05</v>
      </c>
      <c r="F83" s="735" t="s">
        <v>130</v>
      </c>
      <c r="G83" s="735" t="s">
        <v>116</v>
      </c>
      <c r="H83" s="735" t="s">
        <v>35</v>
      </c>
      <c r="I83" s="735">
        <v>72.05</v>
      </c>
      <c r="J83" s="736">
        <v>0.3</v>
      </c>
      <c r="K83" s="735">
        <v>93.67</v>
      </c>
      <c r="L83" s="556">
        <v>8997.01</v>
      </c>
      <c r="M83" s="556">
        <v>8997.01</v>
      </c>
      <c r="N83" s="556">
        <v>8997.01</v>
      </c>
      <c r="O83" s="569">
        <f t="shared" si="3"/>
        <v>1.4292811050334545E-3</v>
      </c>
      <c r="P83" s="556">
        <f t="shared" si="5"/>
        <v>6017373.7799999975</v>
      </c>
      <c r="Q83" s="763">
        <f t="shared" si="4"/>
        <v>0.95593076429588619</v>
      </c>
    </row>
    <row r="84" spans="1:17" x14ac:dyDescent="0.25">
      <c r="A84" s="678" t="s">
        <v>1867</v>
      </c>
      <c r="B84" s="554" t="s">
        <v>1876</v>
      </c>
      <c r="C84" s="566" t="s">
        <v>40</v>
      </c>
      <c r="D84" s="701">
        <v>6</v>
      </c>
      <c r="E84" s="556">
        <v>6</v>
      </c>
      <c r="F84" s="567" t="s">
        <v>1886</v>
      </c>
      <c r="G84" s="567"/>
      <c r="H84" s="567" t="s">
        <v>35</v>
      </c>
      <c r="I84" s="556">
        <v>1119.3399999999999</v>
      </c>
      <c r="J84" s="569">
        <v>0.3</v>
      </c>
      <c r="K84" s="702">
        <v>1455.15</v>
      </c>
      <c r="L84" s="567">
        <v>8730.9000000000015</v>
      </c>
      <c r="M84" s="567">
        <v>8730.9000000000015</v>
      </c>
      <c r="N84" s="567">
        <v>8730.9</v>
      </c>
      <c r="O84" s="742">
        <f t="shared" si="3"/>
        <v>1.3870063943395179E-3</v>
      </c>
      <c r="P84" s="567">
        <f t="shared" si="5"/>
        <v>6026104.6799999978</v>
      </c>
      <c r="Q84" s="763">
        <f t="shared" si="4"/>
        <v>0.95731777069022583</v>
      </c>
    </row>
    <row r="85" spans="1:17" x14ac:dyDescent="0.25">
      <c r="A85" s="686" t="s">
        <v>1656</v>
      </c>
      <c r="B85" s="662" t="s">
        <v>379</v>
      </c>
      <c r="C85" s="663" t="s">
        <v>40</v>
      </c>
      <c r="D85" s="688">
        <v>4</v>
      </c>
      <c r="E85" s="664">
        <v>23</v>
      </c>
      <c r="F85" s="664" t="s">
        <v>35</v>
      </c>
      <c r="G85" s="664" t="s">
        <v>137</v>
      </c>
      <c r="H85" s="664" t="s">
        <v>35</v>
      </c>
      <c r="I85" s="664">
        <v>316.02999999999997</v>
      </c>
      <c r="J85" s="687">
        <v>0.2</v>
      </c>
      <c r="K85" s="664">
        <v>379.24</v>
      </c>
      <c r="L85" s="664">
        <v>1516.96</v>
      </c>
      <c r="M85" s="664">
        <v>8722.52</v>
      </c>
      <c r="N85" s="664">
        <v>8722.52</v>
      </c>
      <c r="O85" s="687">
        <f t="shared" si="3"/>
        <v>1.3856751325469693E-3</v>
      </c>
      <c r="P85" s="664">
        <f t="shared" si="5"/>
        <v>6034827.1999999974</v>
      </c>
      <c r="Q85" s="763">
        <f t="shared" si="4"/>
        <v>0.95870344582277267</v>
      </c>
    </row>
    <row r="86" spans="1:17" x14ac:dyDescent="0.25">
      <c r="A86" s="555" t="s">
        <v>179</v>
      </c>
      <c r="B86" s="554" t="s">
        <v>145</v>
      </c>
      <c r="C86" s="555" t="s">
        <v>40</v>
      </c>
      <c r="D86" s="568">
        <v>60</v>
      </c>
      <c r="E86" s="568">
        <v>60</v>
      </c>
      <c r="F86" s="556" t="s">
        <v>147</v>
      </c>
      <c r="G86" s="556" t="s">
        <v>116</v>
      </c>
      <c r="H86" s="556" t="s">
        <v>35</v>
      </c>
      <c r="I86" s="556">
        <v>102.38</v>
      </c>
      <c r="J86" s="569">
        <v>0.3</v>
      </c>
      <c r="K86" s="556">
        <v>133.1</v>
      </c>
      <c r="L86" s="556">
        <v>7986</v>
      </c>
      <c r="M86" s="556">
        <v>7986</v>
      </c>
      <c r="N86" s="556">
        <v>7986</v>
      </c>
      <c r="O86" s="569">
        <f t="shared" si="3"/>
        <v>1.2686702476486264E-3</v>
      </c>
      <c r="P86" s="556">
        <f t="shared" si="5"/>
        <v>6042813.1999999974</v>
      </c>
      <c r="Q86" s="763">
        <f t="shared" si="4"/>
        <v>0.95997211607042132</v>
      </c>
    </row>
    <row r="87" spans="1:17" x14ac:dyDescent="0.25">
      <c r="A87" s="555" t="s">
        <v>3</v>
      </c>
      <c r="B87" s="562" t="s">
        <v>152</v>
      </c>
      <c r="C87" s="563" t="s">
        <v>40</v>
      </c>
      <c r="D87" s="564">
        <v>5</v>
      </c>
      <c r="E87" s="570">
        <v>5</v>
      </c>
      <c r="F87" s="564" t="s">
        <v>124</v>
      </c>
      <c r="G87" s="564" t="s">
        <v>116</v>
      </c>
      <c r="H87" s="556" t="s">
        <v>35</v>
      </c>
      <c r="I87" s="564">
        <v>1226.9000000000001</v>
      </c>
      <c r="J87" s="571">
        <v>0.3</v>
      </c>
      <c r="K87" s="564">
        <v>1594.97</v>
      </c>
      <c r="L87" s="556">
        <v>7974.85</v>
      </c>
      <c r="M87" s="556">
        <v>7974.85</v>
      </c>
      <c r="N87" s="556">
        <v>7974.85</v>
      </c>
      <c r="O87" s="569">
        <f t="shared" si="3"/>
        <v>1.2668989387003065E-3</v>
      </c>
      <c r="P87" s="556">
        <f t="shared" si="5"/>
        <v>6050788.049999997</v>
      </c>
      <c r="Q87" s="763">
        <f t="shared" si="4"/>
        <v>0.96123901500912157</v>
      </c>
    </row>
    <row r="88" spans="1:17" ht="31.5" x14ac:dyDescent="0.25">
      <c r="A88" s="682" t="s">
        <v>1644</v>
      </c>
      <c r="B88" s="660" t="s">
        <v>372</v>
      </c>
      <c r="C88" s="661" t="s">
        <v>40</v>
      </c>
      <c r="D88" s="683">
        <v>1</v>
      </c>
      <c r="E88" s="659">
        <v>6</v>
      </c>
      <c r="F88" s="659" t="s">
        <v>35</v>
      </c>
      <c r="G88" s="659" t="s">
        <v>137</v>
      </c>
      <c r="H88" s="659" t="s">
        <v>35</v>
      </c>
      <c r="I88" s="659">
        <v>1106.4100000000001</v>
      </c>
      <c r="J88" s="681">
        <v>0.2</v>
      </c>
      <c r="K88" s="659">
        <v>1327.7</v>
      </c>
      <c r="L88" s="659">
        <v>1327.7</v>
      </c>
      <c r="M88" s="659">
        <v>7966.2</v>
      </c>
      <c r="N88" s="659">
        <v>7966.2</v>
      </c>
      <c r="O88" s="681">
        <f t="shared" si="3"/>
        <v>1.2655247842247041E-3</v>
      </c>
      <c r="P88" s="659">
        <f t="shared" si="5"/>
        <v>6058754.2499999972</v>
      </c>
      <c r="Q88" s="763">
        <f t="shared" si="4"/>
        <v>0.96250453979334627</v>
      </c>
    </row>
    <row r="89" spans="1:17" x14ac:dyDescent="0.25">
      <c r="A89" s="679" t="s">
        <v>1801</v>
      </c>
      <c r="B89" s="554" t="s">
        <v>1893</v>
      </c>
      <c r="C89" s="555" t="s">
        <v>57</v>
      </c>
      <c r="D89" s="568">
        <v>38.800000000000004</v>
      </c>
      <c r="E89" s="570">
        <v>38.800000000000004</v>
      </c>
      <c r="F89" s="556" t="s">
        <v>35</v>
      </c>
      <c r="G89" s="556" t="s">
        <v>217</v>
      </c>
      <c r="H89" s="556">
        <v>74072</v>
      </c>
      <c r="I89" s="556">
        <v>155.22</v>
      </c>
      <c r="J89" s="569">
        <v>0.3</v>
      </c>
      <c r="K89" s="556">
        <v>201.79</v>
      </c>
      <c r="L89" s="556">
        <v>7829.46</v>
      </c>
      <c r="M89" s="556">
        <v>7829.46</v>
      </c>
      <c r="N89" s="556">
        <v>7829.46</v>
      </c>
      <c r="O89" s="569">
        <f t="shared" si="3"/>
        <v>1.2438020231849503E-3</v>
      </c>
      <c r="P89" s="556">
        <f t="shared" si="5"/>
        <v>6066583.7099999972</v>
      </c>
      <c r="Q89" s="763">
        <f t="shared" si="4"/>
        <v>0.96374834181653124</v>
      </c>
    </row>
    <row r="90" spans="1:17" x14ac:dyDescent="0.25">
      <c r="A90" s="674" t="s">
        <v>170</v>
      </c>
      <c r="B90" s="554" t="s">
        <v>172</v>
      </c>
      <c r="C90" s="555" t="s">
        <v>40</v>
      </c>
      <c r="D90" s="568">
        <v>19</v>
      </c>
      <c r="E90" s="568">
        <v>19</v>
      </c>
      <c r="F90" s="556" t="s">
        <v>101</v>
      </c>
      <c r="G90" s="556" t="s">
        <v>116</v>
      </c>
      <c r="H90" s="556" t="s">
        <v>35</v>
      </c>
      <c r="I90" s="556">
        <v>316.11500000000001</v>
      </c>
      <c r="J90" s="569">
        <v>0.3</v>
      </c>
      <c r="K90" s="556">
        <v>410.95</v>
      </c>
      <c r="L90" s="556">
        <v>7808.05</v>
      </c>
      <c r="M90" s="556">
        <v>7808.05</v>
      </c>
      <c r="N90" s="556">
        <v>7808.05</v>
      </c>
      <c r="O90" s="569">
        <f t="shared" si="3"/>
        <v>1.2404007922805981E-3</v>
      </c>
      <c r="P90" s="556">
        <f t="shared" si="5"/>
        <v>6074391.759999997</v>
      </c>
      <c r="Q90" s="763">
        <f t="shared" si="4"/>
        <v>0.96498874260881184</v>
      </c>
    </row>
    <row r="91" spans="1:17" x14ac:dyDescent="0.25">
      <c r="A91" s="674" t="s">
        <v>190</v>
      </c>
      <c r="B91" s="554" t="s">
        <v>93</v>
      </c>
      <c r="C91" s="555" t="s">
        <v>55</v>
      </c>
      <c r="D91" s="570">
        <v>767.13</v>
      </c>
      <c r="E91" s="564">
        <v>767.13</v>
      </c>
      <c r="F91" s="556" t="s">
        <v>96</v>
      </c>
      <c r="G91" s="556" t="s">
        <v>115</v>
      </c>
      <c r="H91" s="556">
        <v>800000</v>
      </c>
      <c r="I91" s="556">
        <v>7.78</v>
      </c>
      <c r="J91" s="569">
        <v>0.3</v>
      </c>
      <c r="K91" s="556">
        <v>10.119999999999999</v>
      </c>
      <c r="L91" s="556">
        <v>7763.3600000000006</v>
      </c>
      <c r="M91" s="556">
        <v>7763.3600000000006</v>
      </c>
      <c r="N91" s="556">
        <v>7763.3600000000006</v>
      </c>
      <c r="O91" s="569">
        <f t="shared" si="3"/>
        <v>1.233301258926301E-3</v>
      </c>
      <c r="P91" s="556">
        <f t="shared" si="5"/>
        <v>6082155.1199999973</v>
      </c>
      <c r="Q91" s="763">
        <f t="shared" si="4"/>
        <v>0.96622204386773813</v>
      </c>
    </row>
    <row r="92" spans="1:17" ht="31.5" x14ac:dyDescent="0.25">
      <c r="A92" s="678" t="s">
        <v>1847</v>
      </c>
      <c r="B92" s="554" t="s">
        <v>1851</v>
      </c>
      <c r="C92" s="566" t="s">
        <v>40</v>
      </c>
      <c r="D92" s="701">
        <v>1</v>
      </c>
      <c r="E92" s="564">
        <v>1</v>
      </c>
      <c r="F92" s="567" t="s">
        <v>1844</v>
      </c>
      <c r="G92" s="567" t="s">
        <v>116</v>
      </c>
      <c r="H92" s="567" t="s">
        <v>35</v>
      </c>
      <c r="I92" s="556">
        <v>5837.97</v>
      </c>
      <c r="J92" s="569">
        <v>0.3</v>
      </c>
      <c r="K92" s="702">
        <v>7589.37</v>
      </c>
      <c r="L92" s="567">
        <v>7589.37</v>
      </c>
      <c r="M92" s="567">
        <v>7589.37</v>
      </c>
      <c r="N92" s="567">
        <v>7589.37</v>
      </c>
      <c r="O92" s="742">
        <f t="shared" si="3"/>
        <v>1.2056608962430573E-3</v>
      </c>
      <c r="P92" s="567">
        <f t="shared" si="5"/>
        <v>6089744.4899999974</v>
      </c>
      <c r="Q92" s="763">
        <f t="shared" si="4"/>
        <v>0.96742770476398121</v>
      </c>
    </row>
    <row r="93" spans="1:17" ht="31.5" x14ac:dyDescent="0.25">
      <c r="A93" s="678" t="s">
        <v>1848</v>
      </c>
      <c r="B93" s="554" t="s">
        <v>1852</v>
      </c>
      <c r="C93" s="566" t="s">
        <v>40</v>
      </c>
      <c r="D93" s="701">
        <v>1</v>
      </c>
      <c r="E93" s="564">
        <v>1</v>
      </c>
      <c r="F93" s="567" t="s">
        <v>1845</v>
      </c>
      <c r="G93" s="567" t="s">
        <v>116</v>
      </c>
      <c r="H93" s="567" t="s">
        <v>35</v>
      </c>
      <c r="I93" s="556">
        <v>5672.8600000000006</v>
      </c>
      <c r="J93" s="569">
        <v>0.3</v>
      </c>
      <c r="K93" s="702">
        <v>7374.72</v>
      </c>
      <c r="L93" s="567">
        <v>7374.72</v>
      </c>
      <c r="M93" s="567">
        <v>7374.72</v>
      </c>
      <c r="N93" s="567">
        <v>7374.72</v>
      </c>
      <c r="O93" s="742">
        <f t="shared" si="3"/>
        <v>1.1715612132155368E-3</v>
      </c>
      <c r="P93" s="567">
        <f t="shared" si="5"/>
        <v>6097119.2099999972</v>
      </c>
      <c r="Q93" s="763">
        <f t="shared" si="4"/>
        <v>0.9685992659771967</v>
      </c>
    </row>
    <row r="94" spans="1:17" ht="31.5" x14ac:dyDescent="0.25">
      <c r="A94" s="674" t="s">
        <v>192</v>
      </c>
      <c r="B94" s="726" t="s">
        <v>140</v>
      </c>
      <c r="C94" s="685" t="s">
        <v>40</v>
      </c>
      <c r="D94" s="570">
        <v>48</v>
      </c>
      <c r="E94" s="568">
        <v>48</v>
      </c>
      <c r="F94" s="564" t="s">
        <v>97</v>
      </c>
      <c r="G94" s="564" t="s">
        <v>989</v>
      </c>
      <c r="H94" s="564" t="s">
        <v>35</v>
      </c>
      <c r="I94" s="556">
        <v>118.07</v>
      </c>
      <c r="J94" s="571">
        <v>0.3</v>
      </c>
      <c r="K94" s="564">
        <v>153.49099999999999</v>
      </c>
      <c r="L94" s="556">
        <v>7367.5700000000006</v>
      </c>
      <c r="M94" s="556">
        <v>7367.5700000000006</v>
      </c>
      <c r="N94" s="556">
        <v>7367.5700000000006</v>
      </c>
      <c r="O94" s="569">
        <f t="shared" si="3"/>
        <v>1.1704253514235651E-3</v>
      </c>
      <c r="P94" s="556">
        <f t="shared" si="5"/>
        <v>6104486.7799999975</v>
      </c>
      <c r="Q94" s="763">
        <f t="shared" si="4"/>
        <v>0.96976969132862034</v>
      </c>
    </row>
    <row r="95" spans="1:17" ht="31.5" x14ac:dyDescent="0.25">
      <c r="A95" s="678" t="s">
        <v>1846</v>
      </c>
      <c r="B95" s="554" t="s">
        <v>1850</v>
      </c>
      <c r="C95" s="566" t="s">
        <v>40</v>
      </c>
      <c r="D95" s="701">
        <v>1</v>
      </c>
      <c r="E95" s="564">
        <v>1</v>
      </c>
      <c r="F95" s="567" t="s">
        <v>1843</v>
      </c>
      <c r="G95" s="567" t="s">
        <v>116</v>
      </c>
      <c r="H95" s="567" t="s">
        <v>35</v>
      </c>
      <c r="I95" s="556">
        <v>5446.42</v>
      </c>
      <c r="J95" s="569">
        <v>0.3</v>
      </c>
      <c r="K95" s="702">
        <v>7080.35</v>
      </c>
      <c r="L95" s="567">
        <v>7080.35</v>
      </c>
      <c r="M95" s="567">
        <v>7080.35</v>
      </c>
      <c r="N95" s="567">
        <v>7080.35</v>
      </c>
      <c r="O95" s="742">
        <f t="shared" si="3"/>
        <v>1.1247970683620026E-3</v>
      </c>
      <c r="P95" s="567">
        <f t="shared" si="5"/>
        <v>6111567.1299999971</v>
      </c>
      <c r="Q95" s="763">
        <f t="shared" si="4"/>
        <v>0.97089448839698234</v>
      </c>
    </row>
    <row r="96" spans="1:17" ht="31.5" x14ac:dyDescent="0.25">
      <c r="A96" s="678" t="s">
        <v>1849</v>
      </c>
      <c r="B96" s="554" t="s">
        <v>1858</v>
      </c>
      <c r="C96" s="566" t="s">
        <v>40</v>
      </c>
      <c r="D96" s="701">
        <v>1</v>
      </c>
      <c r="E96" s="564">
        <v>1</v>
      </c>
      <c r="F96" s="567" t="s">
        <v>1853</v>
      </c>
      <c r="G96" s="567" t="s">
        <v>116</v>
      </c>
      <c r="H96" s="567" t="s">
        <v>35</v>
      </c>
      <c r="I96" s="556">
        <v>5290.71</v>
      </c>
      <c r="J96" s="569">
        <v>0.3</v>
      </c>
      <c r="K96" s="702">
        <v>6877.93</v>
      </c>
      <c r="L96" s="567">
        <v>6877.93</v>
      </c>
      <c r="M96" s="567">
        <v>6877.93</v>
      </c>
      <c r="N96" s="567">
        <v>6877.93</v>
      </c>
      <c r="O96" s="742">
        <f t="shared" si="3"/>
        <v>1.0926402650150158E-3</v>
      </c>
      <c r="P96" s="567">
        <f t="shared" si="5"/>
        <v>6118445.0599999968</v>
      </c>
      <c r="Q96" s="763">
        <f t="shared" si="4"/>
        <v>0.97198712866199721</v>
      </c>
    </row>
    <row r="97" spans="1:17" x14ac:dyDescent="0.25">
      <c r="A97" s="678" t="s">
        <v>1828</v>
      </c>
      <c r="B97" s="554" t="s">
        <v>193</v>
      </c>
      <c r="C97" s="555" t="s">
        <v>55</v>
      </c>
      <c r="D97" s="570">
        <v>227.51</v>
      </c>
      <c r="E97" s="556">
        <v>227.51</v>
      </c>
      <c r="F97" s="556" t="s">
        <v>95</v>
      </c>
      <c r="G97" s="556" t="s">
        <v>116</v>
      </c>
      <c r="H97" s="556" t="s">
        <v>35</v>
      </c>
      <c r="I97" s="556">
        <v>22.96</v>
      </c>
      <c r="J97" s="569">
        <v>0.3</v>
      </c>
      <c r="K97" s="556">
        <v>29.85</v>
      </c>
      <c r="L97" s="556">
        <v>6791.17</v>
      </c>
      <c r="M97" s="556">
        <v>6791.17</v>
      </c>
      <c r="N97" s="556">
        <v>6791.18</v>
      </c>
      <c r="O97" s="569">
        <f t="shared" si="3"/>
        <v>1.0788590048117204E-3</v>
      </c>
      <c r="P97" s="556">
        <f t="shared" si="5"/>
        <v>6125236.2399999965</v>
      </c>
      <c r="Q97" s="763">
        <f t="shared" si="4"/>
        <v>0.97306598766680896</v>
      </c>
    </row>
    <row r="98" spans="1:17" x14ac:dyDescent="0.25">
      <c r="A98" s="689" t="s">
        <v>1818</v>
      </c>
      <c r="B98" s="662" t="s">
        <v>191</v>
      </c>
      <c r="C98" s="663" t="s">
        <v>55</v>
      </c>
      <c r="D98" s="688">
        <v>112.33</v>
      </c>
      <c r="E98" s="664">
        <v>352.34</v>
      </c>
      <c r="F98" s="664" t="s">
        <v>95</v>
      </c>
      <c r="G98" s="664" t="s">
        <v>116</v>
      </c>
      <c r="H98" s="664" t="s">
        <v>35</v>
      </c>
      <c r="I98" s="664">
        <v>14.62</v>
      </c>
      <c r="J98" s="687">
        <v>0.3</v>
      </c>
      <c r="K98" s="664">
        <v>19.010000000000002</v>
      </c>
      <c r="L98" s="664">
        <v>2135.39</v>
      </c>
      <c r="M98" s="664">
        <v>6697.98</v>
      </c>
      <c r="N98" s="664">
        <v>6697.99</v>
      </c>
      <c r="O98" s="687">
        <f t="shared" si="3"/>
        <v>1.0640546746867045E-3</v>
      </c>
      <c r="P98" s="664">
        <f t="shared" si="5"/>
        <v>6131934.2299999967</v>
      </c>
      <c r="Q98" s="763">
        <f t="shared" si="4"/>
        <v>0.97413004234149569</v>
      </c>
    </row>
    <row r="99" spans="1:17" ht="31.5" x14ac:dyDescent="0.25">
      <c r="A99" s="678" t="s">
        <v>1854</v>
      </c>
      <c r="B99" s="554" t="s">
        <v>1859</v>
      </c>
      <c r="C99" s="566" t="s">
        <v>40</v>
      </c>
      <c r="D99" s="701">
        <v>1</v>
      </c>
      <c r="E99" s="564">
        <v>1</v>
      </c>
      <c r="F99" s="567" t="s">
        <v>1855</v>
      </c>
      <c r="G99" s="567" t="s">
        <v>116</v>
      </c>
      <c r="H99" s="567" t="s">
        <v>35</v>
      </c>
      <c r="I99" s="556">
        <v>4998.5600000000004</v>
      </c>
      <c r="J99" s="569">
        <v>0.3</v>
      </c>
      <c r="K99" s="702">
        <v>6498.13</v>
      </c>
      <c r="L99" s="567">
        <v>6498.13</v>
      </c>
      <c r="M99" s="567">
        <v>6498.13</v>
      </c>
      <c r="N99" s="567">
        <v>6498.13</v>
      </c>
      <c r="O99" s="742">
        <f t="shared" si="3"/>
        <v>1.0323045575197807E-3</v>
      </c>
      <c r="P99" s="567">
        <f t="shared" si="5"/>
        <v>6138432.3599999966</v>
      </c>
      <c r="Q99" s="763">
        <f t="shared" si="4"/>
        <v>0.97516234689901549</v>
      </c>
    </row>
    <row r="100" spans="1:17" x14ac:dyDescent="0.25">
      <c r="A100" s="685" t="s">
        <v>231</v>
      </c>
      <c r="B100" s="562" t="s">
        <v>256</v>
      </c>
      <c r="C100" s="563" t="s">
        <v>40</v>
      </c>
      <c r="D100" s="564">
        <v>2</v>
      </c>
      <c r="E100" s="570">
        <v>2</v>
      </c>
      <c r="F100" s="564"/>
      <c r="G100" s="564" t="s">
        <v>115</v>
      </c>
      <c r="H100" s="564" t="s">
        <v>35</v>
      </c>
      <c r="I100" s="564">
        <v>2458.8000000000002</v>
      </c>
      <c r="J100" s="571">
        <v>0.3</v>
      </c>
      <c r="K100" s="564">
        <v>3196.44</v>
      </c>
      <c r="L100" s="556">
        <v>6392.88</v>
      </c>
      <c r="M100" s="556">
        <v>6392.88</v>
      </c>
      <c r="N100" s="556">
        <v>6392.88</v>
      </c>
      <c r="O100" s="569">
        <f t="shared" si="3"/>
        <v>1.0155843542183759E-3</v>
      </c>
      <c r="P100" s="556">
        <f t="shared" si="5"/>
        <v>6144825.2399999965</v>
      </c>
      <c r="Q100" s="763">
        <f t="shared" si="4"/>
        <v>0.97617793125323382</v>
      </c>
    </row>
    <row r="101" spans="1:17" x14ac:dyDescent="0.25">
      <c r="A101" s="689" t="s">
        <v>1835</v>
      </c>
      <c r="B101" s="662" t="s">
        <v>1609</v>
      </c>
      <c r="C101" s="663" t="s">
        <v>55</v>
      </c>
      <c r="D101" s="688">
        <v>60</v>
      </c>
      <c r="E101" s="664">
        <v>1798.28</v>
      </c>
      <c r="F101" s="664"/>
      <c r="G101" s="664" t="s">
        <v>115</v>
      </c>
      <c r="H101" s="664">
        <v>511200</v>
      </c>
      <c r="I101" s="664">
        <v>2.73</v>
      </c>
      <c r="J101" s="687" t="s">
        <v>990</v>
      </c>
      <c r="K101" s="664">
        <v>3.55</v>
      </c>
      <c r="L101" s="664">
        <v>213</v>
      </c>
      <c r="M101" s="664">
        <v>6383.910499999999</v>
      </c>
      <c r="N101" s="664">
        <v>6383.9000000000005</v>
      </c>
      <c r="O101" s="687">
        <f t="shared" si="3"/>
        <v>1.0141577753523749E-3</v>
      </c>
      <c r="P101" s="664">
        <f t="shared" si="5"/>
        <v>6151209.1399999969</v>
      </c>
      <c r="Q101" s="763">
        <f t="shared" si="4"/>
        <v>0.97719208902858623</v>
      </c>
    </row>
    <row r="102" spans="1:17" x14ac:dyDescent="0.25">
      <c r="A102" s="674" t="s">
        <v>157</v>
      </c>
      <c r="B102" s="565" t="s">
        <v>105</v>
      </c>
      <c r="C102" s="555" t="s">
        <v>40</v>
      </c>
      <c r="D102" s="568">
        <v>145</v>
      </c>
      <c r="E102" s="570">
        <v>145</v>
      </c>
      <c r="F102" s="556" t="s">
        <v>135</v>
      </c>
      <c r="G102" s="556" t="s">
        <v>115</v>
      </c>
      <c r="H102" s="556">
        <v>873000</v>
      </c>
      <c r="I102" s="556">
        <v>33.68</v>
      </c>
      <c r="J102" s="569">
        <v>0.3</v>
      </c>
      <c r="K102" s="556">
        <v>43.79</v>
      </c>
      <c r="L102" s="556">
        <v>6349.55</v>
      </c>
      <c r="M102" s="556">
        <v>6349.55</v>
      </c>
      <c r="N102" s="556">
        <v>6349.55</v>
      </c>
      <c r="O102" s="569">
        <f t="shared" si="3"/>
        <v>1.0087008728972371E-3</v>
      </c>
      <c r="P102" s="556">
        <f t="shared" si="5"/>
        <v>6157558.6899999967</v>
      </c>
      <c r="Q102" s="763">
        <f t="shared" si="4"/>
        <v>0.9782007899014834</v>
      </c>
    </row>
    <row r="103" spans="1:17" x14ac:dyDescent="0.25">
      <c r="A103" s="678" t="s">
        <v>1866</v>
      </c>
      <c r="B103" s="554" t="s">
        <v>1874</v>
      </c>
      <c r="C103" s="566" t="s">
        <v>40</v>
      </c>
      <c r="D103" s="701">
        <v>5</v>
      </c>
      <c r="E103" s="556">
        <v>5</v>
      </c>
      <c r="F103" s="567" t="s">
        <v>1885</v>
      </c>
      <c r="G103" s="567"/>
      <c r="H103" s="567" t="s">
        <v>35</v>
      </c>
      <c r="I103" s="556">
        <v>969.54</v>
      </c>
      <c r="J103" s="569">
        <v>0.3</v>
      </c>
      <c r="K103" s="702">
        <v>1260.4100000000001</v>
      </c>
      <c r="L103" s="567">
        <v>6302.05</v>
      </c>
      <c r="M103" s="567">
        <v>6302.05</v>
      </c>
      <c r="N103" s="567">
        <v>6302.05</v>
      </c>
      <c r="O103" s="742">
        <f t="shared" si="3"/>
        <v>1.0011549379156056E-3</v>
      </c>
      <c r="P103" s="567">
        <f t="shared" si="5"/>
        <v>6163860.7399999965</v>
      </c>
      <c r="Q103" s="763">
        <f t="shared" si="4"/>
        <v>0.97920194483939904</v>
      </c>
    </row>
    <row r="104" spans="1:17" x14ac:dyDescent="0.25">
      <c r="A104" s="555" t="s">
        <v>41</v>
      </c>
      <c r="B104" s="557" t="s">
        <v>278</v>
      </c>
      <c r="C104" s="558" t="s">
        <v>57</v>
      </c>
      <c r="D104" s="556">
        <v>115</v>
      </c>
      <c r="E104" s="556">
        <v>115</v>
      </c>
      <c r="F104" s="556" t="s">
        <v>125</v>
      </c>
      <c r="G104" s="556" t="s">
        <v>361</v>
      </c>
      <c r="H104" s="556">
        <v>810150</v>
      </c>
      <c r="I104" s="556">
        <v>38.229999999999997</v>
      </c>
      <c r="J104" s="569">
        <v>0.3</v>
      </c>
      <c r="K104" s="556">
        <v>49.699999999999996</v>
      </c>
      <c r="L104" s="556">
        <v>5715.5</v>
      </c>
      <c r="M104" s="556">
        <v>5715.5</v>
      </c>
      <c r="N104" s="556">
        <v>5715.5</v>
      </c>
      <c r="O104" s="569">
        <f t="shared" si="3"/>
        <v>9.0797455552663704E-4</v>
      </c>
      <c r="P104" s="556">
        <f t="shared" si="5"/>
        <v>6169576.2399999965</v>
      </c>
      <c r="Q104" s="763">
        <f t="shared" si="4"/>
        <v>0.98010991939492564</v>
      </c>
    </row>
    <row r="105" spans="1:17" x14ac:dyDescent="0.25">
      <c r="A105" s="555" t="s">
        <v>1803</v>
      </c>
      <c r="B105" s="557" t="s">
        <v>219</v>
      </c>
      <c r="C105" s="558" t="s">
        <v>199</v>
      </c>
      <c r="D105" s="556">
        <v>6</v>
      </c>
      <c r="E105" s="570">
        <v>6</v>
      </c>
      <c r="F105" s="556"/>
      <c r="G105" s="556" t="s">
        <v>218</v>
      </c>
      <c r="H105" s="556" t="s">
        <v>35</v>
      </c>
      <c r="I105" s="556">
        <v>731.77</v>
      </c>
      <c r="J105" s="569">
        <v>0.3</v>
      </c>
      <c r="K105" s="556">
        <v>951.31</v>
      </c>
      <c r="L105" s="556">
        <v>5707.86</v>
      </c>
      <c r="M105" s="556">
        <v>5707.86</v>
      </c>
      <c r="N105" s="556">
        <v>5707.86</v>
      </c>
      <c r="O105" s="569">
        <f t="shared" si="3"/>
        <v>9.0676085145801244E-4</v>
      </c>
      <c r="P105" s="556">
        <f t="shared" si="5"/>
        <v>6175284.0999999968</v>
      </c>
      <c r="Q105" s="763">
        <f t="shared" si="4"/>
        <v>0.98101668024638378</v>
      </c>
    </row>
    <row r="106" spans="1:17" ht="31.5" x14ac:dyDescent="0.25">
      <c r="A106" s="678" t="s">
        <v>45</v>
      </c>
      <c r="B106" s="554" t="s">
        <v>1617</v>
      </c>
      <c r="C106" s="555" t="s">
        <v>56</v>
      </c>
      <c r="D106" s="570">
        <v>60</v>
      </c>
      <c r="E106" s="570">
        <v>60</v>
      </c>
      <c r="F106" s="556"/>
      <c r="G106" s="556" t="s">
        <v>115</v>
      </c>
      <c r="H106" s="556">
        <v>512000</v>
      </c>
      <c r="I106" s="556">
        <v>67.48</v>
      </c>
      <c r="J106" s="569" t="s">
        <v>990</v>
      </c>
      <c r="K106" s="556">
        <v>87.73</v>
      </c>
      <c r="L106" s="556">
        <v>5263.8</v>
      </c>
      <c r="M106" s="556">
        <v>5263.8</v>
      </c>
      <c r="N106" s="556">
        <v>5263.8</v>
      </c>
      <c r="O106" s="569">
        <f t="shared" si="3"/>
        <v>8.3621668539604805E-4</v>
      </c>
      <c r="P106" s="556">
        <f t="shared" si="5"/>
        <v>6180547.8999999966</v>
      </c>
      <c r="Q106" s="763">
        <f t="shared" si="4"/>
        <v>0.98185289693177979</v>
      </c>
    </row>
    <row r="107" spans="1:17" x14ac:dyDescent="0.25">
      <c r="A107" s="555" t="s">
        <v>178</v>
      </c>
      <c r="B107" s="554" t="s">
        <v>144</v>
      </c>
      <c r="C107" s="555" t="s">
        <v>40</v>
      </c>
      <c r="D107" s="568">
        <v>60</v>
      </c>
      <c r="E107" s="570">
        <v>60</v>
      </c>
      <c r="F107" s="556" t="s">
        <v>147</v>
      </c>
      <c r="G107" s="556" t="s">
        <v>116</v>
      </c>
      <c r="H107" s="556" t="s">
        <v>35</v>
      </c>
      <c r="I107" s="556">
        <v>67.150000000000006</v>
      </c>
      <c r="J107" s="569">
        <v>0.3</v>
      </c>
      <c r="K107" s="556">
        <v>87.300000000000011</v>
      </c>
      <c r="L107" s="556">
        <v>5238</v>
      </c>
      <c r="M107" s="556">
        <v>5238</v>
      </c>
      <c r="N107" s="556">
        <v>5238</v>
      </c>
      <c r="O107" s="569">
        <f t="shared" si="3"/>
        <v>8.3211805123760386E-4</v>
      </c>
      <c r="P107" s="556">
        <f t="shared" si="5"/>
        <v>6185785.8999999966</v>
      </c>
      <c r="Q107" s="763">
        <f t="shared" si="4"/>
        <v>0.9826850149830173</v>
      </c>
    </row>
    <row r="108" spans="1:17" ht="31.5" x14ac:dyDescent="0.25">
      <c r="A108" s="674" t="s">
        <v>1897</v>
      </c>
      <c r="B108" s="554" t="s">
        <v>1898</v>
      </c>
      <c r="C108" s="555" t="s">
        <v>55</v>
      </c>
      <c r="D108" s="570">
        <v>59.9</v>
      </c>
      <c r="E108" s="564">
        <v>59.9</v>
      </c>
      <c r="F108" s="556" t="s">
        <v>35</v>
      </c>
      <c r="G108" s="556" t="s">
        <v>116</v>
      </c>
      <c r="H108" s="556" t="s">
        <v>35</v>
      </c>
      <c r="I108" s="556">
        <v>66.849999999999994</v>
      </c>
      <c r="J108" s="571">
        <v>0.3</v>
      </c>
      <c r="K108" s="564">
        <v>86.910000000000011</v>
      </c>
      <c r="L108" s="556">
        <v>5205.91</v>
      </c>
      <c r="M108" s="556">
        <v>5205.91</v>
      </c>
      <c r="N108" s="556">
        <v>5205.91</v>
      </c>
      <c r="O108" s="569">
        <f t="shared" si="3"/>
        <v>8.270201764258026E-4</v>
      </c>
      <c r="P108" s="556">
        <f t="shared" si="5"/>
        <v>6190991.8099999968</v>
      </c>
      <c r="Q108" s="763">
        <f t="shared" si="4"/>
        <v>0.98351203515944319</v>
      </c>
    </row>
    <row r="109" spans="1:17" ht="63" x14ac:dyDescent="0.25">
      <c r="A109" s="674" t="s">
        <v>1639</v>
      </c>
      <c r="B109" s="565" t="s">
        <v>1620</v>
      </c>
      <c r="C109" s="555" t="s">
        <v>40</v>
      </c>
      <c r="D109" s="568">
        <v>1</v>
      </c>
      <c r="E109" s="564">
        <v>1</v>
      </c>
      <c r="F109" s="556" t="s">
        <v>35</v>
      </c>
      <c r="G109" s="556" t="s">
        <v>137</v>
      </c>
      <c r="H109" s="556" t="s">
        <v>35</v>
      </c>
      <c r="I109" s="556">
        <v>4204.76</v>
      </c>
      <c r="J109" s="569">
        <v>0.2</v>
      </c>
      <c r="K109" s="556">
        <v>5045.72</v>
      </c>
      <c r="L109" s="556">
        <v>5045.72</v>
      </c>
      <c r="M109" s="556">
        <v>5045.72</v>
      </c>
      <c r="N109" s="556">
        <v>5045.72</v>
      </c>
      <c r="O109" s="569">
        <f t="shared" si="3"/>
        <v>8.0157210643195934E-4</v>
      </c>
      <c r="P109" s="556">
        <f t="shared" si="5"/>
        <v>6196037.5299999965</v>
      </c>
      <c r="Q109" s="763">
        <f t="shared" si="4"/>
        <v>0.98431360726587513</v>
      </c>
    </row>
    <row r="110" spans="1:17" x14ac:dyDescent="0.25">
      <c r="A110" s="661" t="s">
        <v>237</v>
      </c>
      <c r="B110" s="657" t="s">
        <v>262</v>
      </c>
      <c r="C110" s="658" t="s">
        <v>40</v>
      </c>
      <c r="D110" s="659">
        <v>1</v>
      </c>
      <c r="E110" s="659">
        <v>3</v>
      </c>
      <c r="F110" s="659"/>
      <c r="G110" s="659" t="s">
        <v>115</v>
      </c>
      <c r="H110" s="659" t="s">
        <v>35</v>
      </c>
      <c r="I110" s="659">
        <v>1229.4000000000001</v>
      </c>
      <c r="J110" s="681">
        <v>0.3</v>
      </c>
      <c r="K110" s="659">
        <v>1598.22</v>
      </c>
      <c r="L110" s="659">
        <v>1598.22</v>
      </c>
      <c r="M110" s="659">
        <v>4794.66</v>
      </c>
      <c r="N110" s="659">
        <v>4794.66</v>
      </c>
      <c r="O110" s="681">
        <f t="shared" si="3"/>
        <v>7.6168826566378194E-4</v>
      </c>
      <c r="P110" s="659">
        <f t="shared" si="5"/>
        <v>6200832.1899999967</v>
      </c>
      <c r="Q110" s="763">
        <f t="shared" si="4"/>
        <v>0.98507529553153894</v>
      </c>
    </row>
    <row r="111" spans="1:17" x14ac:dyDescent="0.25">
      <c r="A111" s="686" t="s">
        <v>1716</v>
      </c>
      <c r="B111" s="662" t="s">
        <v>384</v>
      </c>
      <c r="C111" s="663" t="s">
        <v>57</v>
      </c>
      <c r="D111" s="688">
        <v>200</v>
      </c>
      <c r="E111" s="664">
        <v>900</v>
      </c>
      <c r="F111" s="664" t="s">
        <v>35</v>
      </c>
      <c r="G111" s="664" t="s">
        <v>137</v>
      </c>
      <c r="H111" s="664" t="s">
        <v>35</v>
      </c>
      <c r="I111" s="664">
        <v>3.8299999999999996</v>
      </c>
      <c r="J111" s="687">
        <v>0.2</v>
      </c>
      <c r="K111" s="664">
        <v>4.5999999999999996</v>
      </c>
      <c r="L111" s="664">
        <v>920</v>
      </c>
      <c r="M111" s="664">
        <v>4140</v>
      </c>
      <c r="N111" s="664">
        <v>4140</v>
      </c>
      <c r="O111" s="687">
        <f t="shared" si="3"/>
        <v>6.5768780682009924E-4</v>
      </c>
      <c r="P111" s="664">
        <f t="shared" si="5"/>
        <v>6204972.1899999967</v>
      </c>
      <c r="Q111" s="763">
        <f t="shared" si="4"/>
        <v>0.98573298333835901</v>
      </c>
    </row>
    <row r="112" spans="1:17" ht="31.5" x14ac:dyDescent="0.25">
      <c r="A112" s="674" t="s">
        <v>184</v>
      </c>
      <c r="B112" s="554" t="s">
        <v>185</v>
      </c>
      <c r="C112" s="555" t="s">
        <v>55</v>
      </c>
      <c r="D112" s="570">
        <v>58.91</v>
      </c>
      <c r="E112" s="568">
        <v>58.91</v>
      </c>
      <c r="F112" s="556" t="s">
        <v>95</v>
      </c>
      <c r="G112" s="556" t="s">
        <v>361</v>
      </c>
      <c r="H112" s="556">
        <v>534908</v>
      </c>
      <c r="I112" s="556">
        <v>49.34</v>
      </c>
      <c r="J112" s="569">
        <v>0.3</v>
      </c>
      <c r="K112" s="556">
        <v>64.150000000000006</v>
      </c>
      <c r="L112" s="556">
        <v>3779.0800000000004</v>
      </c>
      <c r="M112" s="556">
        <v>3779.0800000000004</v>
      </c>
      <c r="N112" s="556">
        <v>3779.0800000000004</v>
      </c>
      <c r="O112" s="569">
        <f t="shared" si="3"/>
        <v>6.0035140990282636E-4</v>
      </c>
      <c r="P112" s="556">
        <f t="shared" si="5"/>
        <v>6208751.2699999968</v>
      </c>
      <c r="Q112" s="763">
        <f t="shared" si="4"/>
        <v>0.98633333474826179</v>
      </c>
    </row>
    <row r="113" spans="1:17" x14ac:dyDescent="0.25">
      <c r="A113" s="682" t="s">
        <v>1654</v>
      </c>
      <c r="B113" s="660" t="s">
        <v>377</v>
      </c>
      <c r="C113" s="661" t="s">
        <v>40</v>
      </c>
      <c r="D113" s="683">
        <v>1</v>
      </c>
      <c r="E113" s="659">
        <v>6</v>
      </c>
      <c r="F113" s="659" t="s">
        <v>35</v>
      </c>
      <c r="G113" s="659" t="s">
        <v>137</v>
      </c>
      <c r="H113" s="659" t="s">
        <v>35</v>
      </c>
      <c r="I113" s="659">
        <v>511.7</v>
      </c>
      <c r="J113" s="681">
        <v>0.2</v>
      </c>
      <c r="K113" s="659">
        <v>614.04</v>
      </c>
      <c r="L113" s="659">
        <v>614.04</v>
      </c>
      <c r="M113" s="659">
        <v>3684.24</v>
      </c>
      <c r="N113" s="659">
        <v>3684.24</v>
      </c>
      <c r="O113" s="681">
        <f t="shared" si="3"/>
        <v>5.8528495782581697E-4</v>
      </c>
      <c r="P113" s="659">
        <f t="shared" si="5"/>
        <v>6212435.509999997</v>
      </c>
      <c r="Q113" s="763">
        <f t="shared" si="4"/>
        <v>0.98691861970608763</v>
      </c>
    </row>
    <row r="114" spans="1:17" x14ac:dyDescent="0.25">
      <c r="A114" s="678" t="s">
        <v>1865</v>
      </c>
      <c r="B114" s="554" t="s">
        <v>1873</v>
      </c>
      <c r="C114" s="566" t="s">
        <v>40</v>
      </c>
      <c r="D114" s="701">
        <v>4</v>
      </c>
      <c r="E114" s="556">
        <v>4</v>
      </c>
      <c r="F114" s="567" t="s">
        <v>1884</v>
      </c>
      <c r="G114" s="567"/>
      <c r="H114" s="567" t="s">
        <v>35</v>
      </c>
      <c r="I114" s="556">
        <v>636.49</v>
      </c>
      <c r="J114" s="569">
        <v>0.3</v>
      </c>
      <c r="K114" s="702">
        <v>827.43999999999994</v>
      </c>
      <c r="L114" s="567">
        <v>3309.7599999999998</v>
      </c>
      <c r="M114" s="567">
        <v>3309.7599999999998</v>
      </c>
      <c r="N114" s="567">
        <v>3309.76</v>
      </c>
      <c r="O114" s="742">
        <f t="shared" si="3"/>
        <v>5.257943950485246E-4</v>
      </c>
      <c r="P114" s="567">
        <f t="shared" si="5"/>
        <v>6215745.2699999968</v>
      </c>
      <c r="Q114" s="763">
        <f t="shared" si="4"/>
        <v>0.98744441410113615</v>
      </c>
    </row>
    <row r="115" spans="1:17" x14ac:dyDescent="0.25">
      <c r="A115" s="678" t="s">
        <v>163</v>
      </c>
      <c r="B115" s="554" t="s">
        <v>1608</v>
      </c>
      <c r="C115" s="555" t="s">
        <v>56</v>
      </c>
      <c r="D115" s="570">
        <v>34.199999999999996</v>
      </c>
      <c r="E115" s="556">
        <v>34.199999999999996</v>
      </c>
      <c r="F115" s="556"/>
      <c r="G115" s="556" t="s">
        <v>116</v>
      </c>
      <c r="H115" s="556" t="s">
        <v>35</v>
      </c>
      <c r="I115" s="556">
        <v>72.05</v>
      </c>
      <c r="J115" s="569" t="s">
        <v>990</v>
      </c>
      <c r="K115" s="556">
        <v>93.67</v>
      </c>
      <c r="L115" s="556">
        <v>3203.5200000000004</v>
      </c>
      <c r="M115" s="556">
        <v>3203.5200000000004</v>
      </c>
      <c r="N115" s="556">
        <v>3203.5200000000004</v>
      </c>
      <c r="O115" s="569">
        <f t="shared" si="3"/>
        <v>5.0891691857592387E-4</v>
      </c>
      <c r="P115" s="556">
        <f t="shared" si="5"/>
        <v>6218948.7899999963</v>
      </c>
      <c r="Q115" s="763">
        <f t="shared" si="4"/>
        <v>0.98795333101971206</v>
      </c>
    </row>
    <row r="116" spans="1:17" x14ac:dyDescent="0.25">
      <c r="A116" s="685" t="s">
        <v>202</v>
      </c>
      <c r="B116" s="562" t="s">
        <v>248</v>
      </c>
      <c r="C116" s="563" t="s">
        <v>40</v>
      </c>
      <c r="D116" s="564">
        <v>2</v>
      </c>
      <c r="E116" s="570">
        <v>2</v>
      </c>
      <c r="F116" s="564"/>
      <c r="G116" s="564" t="s">
        <v>115</v>
      </c>
      <c r="H116" s="564" t="s">
        <v>35</v>
      </c>
      <c r="I116" s="564">
        <v>1229.4000000000001</v>
      </c>
      <c r="J116" s="571">
        <v>0.3</v>
      </c>
      <c r="K116" s="564">
        <v>1598.22</v>
      </c>
      <c r="L116" s="556">
        <v>3196.44</v>
      </c>
      <c r="M116" s="556">
        <v>3196.44</v>
      </c>
      <c r="N116" s="556">
        <v>3196.44</v>
      </c>
      <c r="O116" s="569">
        <f t="shared" si="3"/>
        <v>5.0779217710918796E-4</v>
      </c>
      <c r="P116" s="556">
        <f t="shared" si="5"/>
        <v>6222145.2299999967</v>
      </c>
      <c r="Q116" s="763">
        <f t="shared" si="4"/>
        <v>0.98846112319682133</v>
      </c>
    </row>
    <row r="117" spans="1:17" x14ac:dyDescent="0.25">
      <c r="A117" s="685" t="s">
        <v>232</v>
      </c>
      <c r="B117" s="562" t="s">
        <v>257</v>
      </c>
      <c r="C117" s="563" t="s">
        <v>40</v>
      </c>
      <c r="D117" s="564">
        <v>1</v>
      </c>
      <c r="E117" s="564">
        <v>1</v>
      </c>
      <c r="F117" s="564"/>
      <c r="G117" s="564" t="s">
        <v>115</v>
      </c>
      <c r="H117" s="564" t="s">
        <v>35</v>
      </c>
      <c r="I117" s="564">
        <v>2458.8000000000002</v>
      </c>
      <c r="J117" s="571">
        <v>0.3</v>
      </c>
      <c r="K117" s="564">
        <v>3196.44</v>
      </c>
      <c r="L117" s="556">
        <v>3196.44</v>
      </c>
      <c r="M117" s="556">
        <v>3196.44</v>
      </c>
      <c r="N117" s="556">
        <v>3196.44</v>
      </c>
      <c r="O117" s="569">
        <f t="shared" si="3"/>
        <v>5.0779217710918796E-4</v>
      </c>
      <c r="P117" s="556">
        <f t="shared" si="5"/>
        <v>6225341.6699999971</v>
      </c>
      <c r="Q117" s="763">
        <f t="shared" si="4"/>
        <v>0.9889689153739305</v>
      </c>
    </row>
    <row r="118" spans="1:17" x14ac:dyDescent="0.25">
      <c r="A118" s="685" t="s">
        <v>234</v>
      </c>
      <c r="B118" s="562" t="s">
        <v>259</v>
      </c>
      <c r="C118" s="563" t="s">
        <v>40</v>
      </c>
      <c r="D118" s="564">
        <v>2</v>
      </c>
      <c r="E118" s="556">
        <v>2</v>
      </c>
      <c r="F118" s="564"/>
      <c r="G118" s="564" t="s">
        <v>115</v>
      </c>
      <c r="H118" s="564" t="s">
        <v>35</v>
      </c>
      <c r="I118" s="564">
        <v>1229.4000000000001</v>
      </c>
      <c r="J118" s="571">
        <v>0.3</v>
      </c>
      <c r="K118" s="564">
        <v>1598.22</v>
      </c>
      <c r="L118" s="556">
        <v>3196.44</v>
      </c>
      <c r="M118" s="556">
        <v>3196.44</v>
      </c>
      <c r="N118" s="556">
        <v>3196.44</v>
      </c>
      <c r="O118" s="569">
        <f t="shared" si="3"/>
        <v>5.0779217710918796E-4</v>
      </c>
      <c r="P118" s="556">
        <f t="shared" si="5"/>
        <v>6228538.1099999975</v>
      </c>
      <c r="Q118" s="763">
        <f t="shared" si="4"/>
        <v>0.98947670755103978</v>
      </c>
    </row>
    <row r="119" spans="1:17" x14ac:dyDescent="0.25">
      <c r="A119" s="685" t="s">
        <v>235</v>
      </c>
      <c r="B119" s="562" t="s">
        <v>260</v>
      </c>
      <c r="C119" s="563" t="s">
        <v>40</v>
      </c>
      <c r="D119" s="564">
        <v>1</v>
      </c>
      <c r="E119" s="556">
        <v>1</v>
      </c>
      <c r="F119" s="564"/>
      <c r="G119" s="564" t="s">
        <v>115</v>
      </c>
      <c r="H119" s="564" t="s">
        <v>35</v>
      </c>
      <c r="I119" s="564">
        <v>2458.8000000000002</v>
      </c>
      <c r="J119" s="571">
        <v>0.3</v>
      </c>
      <c r="K119" s="564">
        <v>3196.44</v>
      </c>
      <c r="L119" s="556">
        <v>3196.44</v>
      </c>
      <c r="M119" s="556">
        <v>3196.44</v>
      </c>
      <c r="N119" s="556">
        <v>3196.44</v>
      </c>
      <c r="O119" s="569">
        <f t="shared" si="3"/>
        <v>5.0779217710918796E-4</v>
      </c>
      <c r="P119" s="556">
        <f t="shared" si="5"/>
        <v>6231734.549999998</v>
      </c>
      <c r="Q119" s="763">
        <f t="shared" si="4"/>
        <v>0.98998449972814906</v>
      </c>
    </row>
    <row r="120" spans="1:17" x14ac:dyDescent="0.25">
      <c r="A120" s="685" t="s">
        <v>240</v>
      </c>
      <c r="B120" s="562" t="s">
        <v>265</v>
      </c>
      <c r="C120" s="563" t="s">
        <v>40</v>
      </c>
      <c r="D120" s="564">
        <v>1</v>
      </c>
      <c r="E120" s="564">
        <v>1</v>
      </c>
      <c r="F120" s="564"/>
      <c r="G120" s="564" t="s">
        <v>115</v>
      </c>
      <c r="H120" s="564" t="s">
        <v>35</v>
      </c>
      <c r="I120" s="564">
        <v>2458.8000000000002</v>
      </c>
      <c r="J120" s="571">
        <v>0.3</v>
      </c>
      <c r="K120" s="564">
        <v>3196.44</v>
      </c>
      <c r="L120" s="556">
        <v>3196.44</v>
      </c>
      <c r="M120" s="556">
        <v>3196.44</v>
      </c>
      <c r="N120" s="556">
        <v>3196.44</v>
      </c>
      <c r="O120" s="569">
        <f t="shared" si="3"/>
        <v>5.0779217710918796E-4</v>
      </c>
      <c r="P120" s="556">
        <f t="shared" si="5"/>
        <v>6234930.9899999984</v>
      </c>
      <c r="Q120" s="763">
        <f t="shared" si="4"/>
        <v>0.99049229190525834</v>
      </c>
    </row>
    <row r="121" spans="1:17" x14ac:dyDescent="0.25">
      <c r="A121" s="678" t="s">
        <v>1864</v>
      </c>
      <c r="B121" s="554" t="s">
        <v>1872</v>
      </c>
      <c r="C121" s="566" t="s">
        <v>40</v>
      </c>
      <c r="D121" s="701">
        <v>3</v>
      </c>
      <c r="E121" s="556">
        <v>3</v>
      </c>
      <c r="F121" s="567" t="s">
        <v>1883</v>
      </c>
      <c r="G121" s="567"/>
      <c r="H121" s="567" t="s">
        <v>35</v>
      </c>
      <c r="I121" s="556">
        <v>791.26</v>
      </c>
      <c r="J121" s="569">
        <v>0.3</v>
      </c>
      <c r="K121" s="702">
        <v>1028.6400000000001</v>
      </c>
      <c r="L121" s="567">
        <v>3085.92</v>
      </c>
      <c r="M121" s="567">
        <v>3085.92</v>
      </c>
      <c r="N121" s="567">
        <v>3085.92</v>
      </c>
      <c r="O121" s="742">
        <f t="shared" si="3"/>
        <v>4.9023477217929488E-4</v>
      </c>
      <c r="P121" s="567">
        <f t="shared" si="5"/>
        <v>6238016.9099999983</v>
      </c>
      <c r="Q121" s="763">
        <f t="shared" si="4"/>
        <v>0.99098252667743758</v>
      </c>
    </row>
    <row r="122" spans="1:17" ht="31.5" x14ac:dyDescent="0.25">
      <c r="A122" s="555" t="s">
        <v>54</v>
      </c>
      <c r="B122" s="557" t="s">
        <v>1597</v>
      </c>
      <c r="C122" s="558" t="s">
        <v>199</v>
      </c>
      <c r="D122" s="556">
        <v>6</v>
      </c>
      <c r="E122" s="570">
        <v>6</v>
      </c>
      <c r="F122" s="556"/>
      <c r="G122" s="556" t="s">
        <v>217</v>
      </c>
      <c r="H122" s="556" t="s">
        <v>1593</v>
      </c>
      <c r="I122" s="556">
        <v>363.28</v>
      </c>
      <c r="J122" s="569">
        <v>0.3</v>
      </c>
      <c r="K122" s="556">
        <v>472.27</v>
      </c>
      <c r="L122" s="556">
        <v>2833.62</v>
      </c>
      <c r="M122" s="556">
        <v>2833.62</v>
      </c>
      <c r="N122" s="556">
        <v>2833.62</v>
      </c>
      <c r="O122" s="569">
        <f t="shared" si="3"/>
        <v>4.5015394279264968E-4</v>
      </c>
      <c r="P122" s="556">
        <f t="shared" si="5"/>
        <v>6240850.5299999984</v>
      </c>
      <c r="Q122" s="763">
        <f t="shared" si="4"/>
        <v>0.99143268062023027</v>
      </c>
    </row>
    <row r="123" spans="1:17" x14ac:dyDescent="0.25">
      <c r="A123" s="555" t="s">
        <v>224</v>
      </c>
      <c r="B123" s="557" t="s">
        <v>205</v>
      </c>
      <c r="C123" s="558" t="s">
        <v>199</v>
      </c>
      <c r="D123" s="556">
        <v>6</v>
      </c>
      <c r="E123" s="556">
        <v>6</v>
      </c>
      <c r="F123" s="556"/>
      <c r="G123" s="556" t="s">
        <v>217</v>
      </c>
      <c r="H123" s="556" t="s">
        <v>35</v>
      </c>
      <c r="I123" s="556">
        <v>363.28</v>
      </c>
      <c r="J123" s="569">
        <v>0.3</v>
      </c>
      <c r="K123" s="556">
        <v>472.27</v>
      </c>
      <c r="L123" s="556">
        <v>2833.62</v>
      </c>
      <c r="M123" s="556">
        <v>2833.62</v>
      </c>
      <c r="N123" s="556">
        <v>2833.62</v>
      </c>
      <c r="O123" s="569">
        <f t="shared" si="3"/>
        <v>4.5015394279264968E-4</v>
      </c>
      <c r="P123" s="556">
        <f t="shared" si="5"/>
        <v>6243684.1499999985</v>
      </c>
      <c r="Q123" s="763">
        <f t="shared" si="4"/>
        <v>0.99188283456302295</v>
      </c>
    </row>
    <row r="124" spans="1:17" x14ac:dyDescent="0.25">
      <c r="A124" s="555" t="s">
        <v>223</v>
      </c>
      <c r="B124" s="557" t="s">
        <v>203</v>
      </c>
      <c r="C124" s="558" t="s">
        <v>199</v>
      </c>
      <c r="D124" s="556">
        <v>6</v>
      </c>
      <c r="E124" s="556">
        <v>6</v>
      </c>
      <c r="F124" s="556"/>
      <c r="G124" s="556" t="s">
        <v>217</v>
      </c>
      <c r="H124" s="556" t="s">
        <v>35</v>
      </c>
      <c r="I124" s="556">
        <v>363.28</v>
      </c>
      <c r="J124" s="569">
        <v>0.3</v>
      </c>
      <c r="K124" s="556">
        <v>472.27</v>
      </c>
      <c r="L124" s="556">
        <v>2833.62</v>
      </c>
      <c r="M124" s="556">
        <v>2833.62</v>
      </c>
      <c r="N124" s="556">
        <v>2833.62</v>
      </c>
      <c r="O124" s="569">
        <f t="shared" si="3"/>
        <v>4.5015394279264968E-4</v>
      </c>
      <c r="P124" s="556">
        <f t="shared" si="5"/>
        <v>6246517.7699999986</v>
      </c>
      <c r="Q124" s="763">
        <f t="shared" si="4"/>
        <v>0.99233298850581553</v>
      </c>
    </row>
    <row r="125" spans="1:17" x14ac:dyDescent="0.25">
      <c r="A125" s="555" t="s">
        <v>222</v>
      </c>
      <c r="B125" s="557" t="s">
        <v>201</v>
      </c>
      <c r="C125" s="558" t="s">
        <v>199</v>
      </c>
      <c r="D125" s="556">
        <v>6</v>
      </c>
      <c r="E125" s="564">
        <v>6</v>
      </c>
      <c r="F125" s="556"/>
      <c r="G125" s="556" t="s">
        <v>217</v>
      </c>
      <c r="H125" s="556" t="s">
        <v>35</v>
      </c>
      <c r="I125" s="556">
        <v>363.28</v>
      </c>
      <c r="J125" s="569">
        <v>0.3</v>
      </c>
      <c r="K125" s="556">
        <v>472.27</v>
      </c>
      <c r="L125" s="556">
        <v>2833.62</v>
      </c>
      <c r="M125" s="556">
        <v>2833.62</v>
      </c>
      <c r="N125" s="556">
        <v>2833.62</v>
      </c>
      <c r="O125" s="569">
        <f t="shared" si="3"/>
        <v>4.5015394279264968E-4</v>
      </c>
      <c r="P125" s="556">
        <f t="shared" si="5"/>
        <v>6249351.3899999987</v>
      </c>
      <c r="Q125" s="763">
        <f t="shared" si="4"/>
        <v>0.99278314244860821</v>
      </c>
    </row>
    <row r="126" spans="1:17" x14ac:dyDescent="0.25">
      <c r="A126" s="686" t="s">
        <v>1657</v>
      </c>
      <c r="B126" s="662" t="s">
        <v>380</v>
      </c>
      <c r="C126" s="663" t="s">
        <v>40</v>
      </c>
      <c r="D126" s="688">
        <v>2</v>
      </c>
      <c r="E126" s="664">
        <v>7</v>
      </c>
      <c r="F126" s="664" t="s">
        <v>35</v>
      </c>
      <c r="G126" s="664" t="s">
        <v>137</v>
      </c>
      <c r="H126" s="664" t="s">
        <v>35</v>
      </c>
      <c r="I126" s="664">
        <v>314.84999999999997</v>
      </c>
      <c r="J126" s="687">
        <v>0.2</v>
      </c>
      <c r="K126" s="664">
        <v>377.82</v>
      </c>
      <c r="L126" s="664">
        <v>755.64</v>
      </c>
      <c r="M126" s="664">
        <v>2644.74</v>
      </c>
      <c r="N126" s="664">
        <v>2644.74</v>
      </c>
      <c r="O126" s="687">
        <f t="shared" si="3"/>
        <v>4.2014812806990078E-4</v>
      </c>
      <c r="P126" s="664">
        <f t="shared" si="5"/>
        <v>6251996.129999999</v>
      </c>
      <c r="Q126" s="763">
        <f t="shared" si="4"/>
        <v>0.99320329057667822</v>
      </c>
    </row>
    <row r="127" spans="1:17" x14ac:dyDescent="0.25">
      <c r="A127" s="555" t="s">
        <v>225</v>
      </c>
      <c r="B127" s="557" t="s">
        <v>1804</v>
      </c>
      <c r="C127" s="558" t="s">
        <v>55</v>
      </c>
      <c r="D127" s="556">
        <v>6</v>
      </c>
      <c r="E127" s="556">
        <v>6</v>
      </c>
      <c r="F127" s="556"/>
      <c r="G127" s="556" t="s">
        <v>217</v>
      </c>
      <c r="H127" s="556" t="s">
        <v>1805</v>
      </c>
      <c r="I127" s="556">
        <v>327.92</v>
      </c>
      <c r="J127" s="569">
        <v>0.3</v>
      </c>
      <c r="K127" s="556">
        <v>426.3</v>
      </c>
      <c r="L127" s="556">
        <v>2557.8000000000002</v>
      </c>
      <c r="M127" s="556">
        <v>2557.8000000000002</v>
      </c>
      <c r="N127" s="556">
        <v>2557.8000000000002</v>
      </c>
      <c r="O127" s="569">
        <f t="shared" si="3"/>
        <v>4.0633668412667874E-4</v>
      </c>
      <c r="P127" s="556">
        <f t="shared" si="5"/>
        <v>6254553.9299999988</v>
      </c>
      <c r="Q127" s="763">
        <f t="shared" si="4"/>
        <v>0.99360962726080482</v>
      </c>
    </row>
    <row r="128" spans="1:17" x14ac:dyDescent="0.25">
      <c r="A128" s="685" t="s">
        <v>213</v>
      </c>
      <c r="B128" s="562" t="s">
        <v>254</v>
      </c>
      <c r="C128" s="563" t="s">
        <v>40</v>
      </c>
      <c r="D128" s="564">
        <v>1</v>
      </c>
      <c r="E128" s="570">
        <v>1</v>
      </c>
      <c r="F128" s="564"/>
      <c r="G128" s="564" t="s">
        <v>115</v>
      </c>
      <c r="H128" s="564" t="s">
        <v>35</v>
      </c>
      <c r="I128" s="564">
        <v>1598.2200000000003</v>
      </c>
      <c r="J128" s="571">
        <v>0.3</v>
      </c>
      <c r="K128" s="564">
        <v>2077.69</v>
      </c>
      <c r="L128" s="556">
        <v>2077.69</v>
      </c>
      <c r="M128" s="556">
        <v>2077.69</v>
      </c>
      <c r="N128" s="556">
        <v>2077.69</v>
      </c>
      <c r="O128" s="569">
        <f t="shared" si="3"/>
        <v>3.3006555056812851E-4</v>
      </c>
      <c r="P128" s="556">
        <f t="shared" si="5"/>
        <v>6256631.6199999992</v>
      </c>
      <c r="Q128" s="763">
        <f t="shared" si="4"/>
        <v>0.99393969281137307</v>
      </c>
    </row>
    <row r="129" spans="1:17" x14ac:dyDescent="0.25">
      <c r="A129" s="682" t="s">
        <v>1709</v>
      </c>
      <c r="B129" s="660" t="s">
        <v>386</v>
      </c>
      <c r="C129" s="661" t="s">
        <v>40</v>
      </c>
      <c r="D129" s="683">
        <v>1</v>
      </c>
      <c r="E129" s="659">
        <v>4</v>
      </c>
      <c r="F129" s="659" t="s">
        <v>35</v>
      </c>
      <c r="G129" s="659" t="s">
        <v>137</v>
      </c>
      <c r="H129" s="659" t="s">
        <v>35</v>
      </c>
      <c r="I129" s="659">
        <v>385.63</v>
      </c>
      <c r="J129" s="681">
        <v>0.2</v>
      </c>
      <c r="K129" s="659">
        <v>462.76</v>
      </c>
      <c r="L129" s="659">
        <v>462.76</v>
      </c>
      <c r="M129" s="659">
        <v>1851.04</v>
      </c>
      <c r="N129" s="659">
        <v>1851.04</v>
      </c>
      <c r="O129" s="681">
        <f t="shared" si="3"/>
        <v>2.940595260715644E-4</v>
      </c>
      <c r="P129" s="659">
        <f t="shared" si="5"/>
        <v>6258482.6599999992</v>
      </c>
      <c r="Q129" s="763">
        <f t="shared" si="4"/>
        <v>0.9942337523374446</v>
      </c>
    </row>
    <row r="130" spans="1:17" ht="31.5" x14ac:dyDescent="0.25">
      <c r="A130" s="674" t="s">
        <v>1647</v>
      </c>
      <c r="B130" s="565" t="s">
        <v>374</v>
      </c>
      <c r="C130" s="555" t="s">
        <v>57</v>
      </c>
      <c r="D130" s="568">
        <v>20</v>
      </c>
      <c r="E130" s="564">
        <v>120</v>
      </c>
      <c r="F130" s="556" t="s">
        <v>35</v>
      </c>
      <c r="G130" s="556" t="s">
        <v>137</v>
      </c>
      <c r="H130" s="556" t="s">
        <v>35</v>
      </c>
      <c r="I130" s="556">
        <v>12.24</v>
      </c>
      <c r="J130" s="569">
        <v>0.2</v>
      </c>
      <c r="K130" s="556">
        <v>14.69</v>
      </c>
      <c r="L130" s="556">
        <v>293.8</v>
      </c>
      <c r="M130" s="556">
        <v>1762.8</v>
      </c>
      <c r="N130" s="556">
        <v>1762.8</v>
      </c>
      <c r="O130" s="569">
        <f t="shared" si="3"/>
        <v>2.8004156180252922E-4</v>
      </c>
      <c r="P130" s="556">
        <f t="shared" si="5"/>
        <v>6260245.459999999</v>
      </c>
      <c r="Q130" s="763">
        <f t="shared" si="4"/>
        <v>0.9945137938992471</v>
      </c>
    </row>
    <row r="131" spans="1:17" ht="31.5" x14ac:dyDescent="0.25">
      <c r="A131" s="674" t="s">
        <v>186</v>
      </c>
      <c r="B131" s="554" t="s">
        <v>187</v>
      </c>
      <c r="C131" s="555" t="s">
        <v>55</v>
      </c>
      <c r="D131" s="570">
        <v>25.246499999999997</v>
      </c>
      <c r="E131" s="568">
        <v>25.246499999999997</v>
      </c>
      <c r="F131" s="556" t="s">
        <v>95</v>
      </c>
      <c r="G131" s="556" t="s">
        <v>361</v>
      </c>
      <c r="H131" s="556">
        <v>534908</v>
      </c>
      <c r="I131" s="556">
        <v>49.34</v>
      </c>
      <c r="J131" s="569">
        <v>0.3</v>
      </c>
      <c r="K131" s="556">
        <v>64.150000000000006</v>
      </c>
      <c r="L131" s="556">
        <v>1619.57</v>
      </c>
      <c r="M131" s="556">
        <v>1619.57</v>
      </c>
      <c r="N131" s="556">
        <v>1619.57</v>
      </c>
      <c r="O131" s="569">
        <f t="shared" si="3"/>
        <v>2.5728778775160102E-4</v>
      </c>
      <c r="P131" s="556">
        <f t="shared" si="5"/>
        <v>6261865.0299999993</v>
      </c>
      <c r="Q131" s="763">
        <f t="shared" si="4"/>
        <v>0.99477108168699879</v>
      </c>
    </row>
    <row r="132" spans="1:17" x14ac:dyDescent="0.25">
      <c r="A132" s="685" t="s">
        <v>198</v>
      </c>
      <c r="B132" s="562" t="s">
        <v>246</v>
      </c>
      <c r="C132" s="563" t="s">
        <v>40</v>
      </c>
      <c r="D132" s="564">
        <v>2</v>
      </c>
      <c r="E132" s="570">
        <v>2</v>
      </c>
      <c r="F132" s="564"/>
      <c r="G132" s="564" t="s">
        <v>115</v>
      </c>
      <c r="H132" s="564" t="s">
        <v>35</v>
      </c>
      <c r="I132" s="564">
        <v>614.70000000000005</v>
      </c>
      <c r="J132" s="571">
        <v>0.3</v>
      </c>
      <c r="K132" s="564">
        <v>799.11</v>
      </c>
      <c r="L132" s="556">
        <v>1598.22</v>
      </c>
      <c r="M132" s="556">
        <v>1598.22</v>
      </c>
      <c r="N132" s="556">
        <v>1598.22</v>
      </c>
      <c r="O132" s="569">
        <f t="shared" si="3"/>
        <v>2.5389608855459398E-4</v>
      </c>
      <c r="P132" s="556">
        <f t="shared" si="5"/>
        <v>6263463.2499999991</v>
      </c>
      <c r="Q132" s="763">
        <f t="shared" si="4"/>
        <v>0.99502497777555332</v>
      </c>
    </row>
    <row r="133" spans="1:17" x14ac:dyDescent="0.25">
      <c r="A133" s="685" t="s">
        <v>204</v>
      </c>
      <c r="B133" s="562" t="s">
        <v>249</v>
      </c>
      <c r="C133" s="563" t="s">
        <v>40</v>
      </c>
      <c r="D133" s="564">
        <v>1</v>
      </c>
      <c r="E133" s="570">
        <v>1</v>
      </c>
      <c r="F133" s="564"/>
      <c r="G133" s="564" t="s">
        <v>115</v>
      </c>
      <c r="H133" s="564" t="s">
        <v>35</v>
      </c>
      <c r="I133" s="564">
        <v>1229.4000000000001</v>
      </c>
      <c r="J133" s="571">
        <v>0.3</v>
      </c>
      <c r="K133" s="564">
        <v>1598.22</v>
      </c>
      <c r="L133" s="556">
        <v>1598.22</v>
      </c>
      <c r="M133" s="556">
        <v>1598.22</v>
      </c>
      <c r="N133" s="556">
        <v>1598.22</v>
      </c>
      <c r="O133" s="569">
        <f t="shared" si="3"/>
        <v>2.5389608855459398E-4</v>
      </c>
      <c r="P133" s="556">
        <f t="shared" si="5"/>
        <v>6265061.4699999988</v>
      </c>
      <c r="Q133" s="763">
        <f t="shared" si="4"/>
        <v>0.99527887386410785</v>
      </c>
    </row>
    <row r="134" spans="1:17" x14ac:dyDescent="0.25">
      <c r="A134" s="685" t="s">
        <v>206</v>
      </c>
      <c r="B134" s="562" t="s">
        <v>250</v>
      </c>
      <c r="C134" s="563" t="s">
        <v>40</v>
      </c>
      <c r="D134" s="564">
        <v>1</v>
      </c>
      <c r="E134" s="570">
        <v>1</v>
      </c>
      <c r="F134" s="564"/>
      <c r="G134" s="564" t="s">
        <v>115</v>
      </c>
      <c r="H134" s="564" t="s">
        <v>35</v>
      </c>
      <c r="I134" s="564">
        <v>1229.4000000000001</v>
      </c>
      <c r="J134" s="571">
        <v>0.3</v>
      </c>
      <c r="K134" s="564">
        <v>1598.22</v>
      </c>
      <c r="L134" s="556">
        <v>1598.22</v>
      </c>
      <c r="M134" s="556">
        <v>1598.22</v>
      </c>
      <c r="N134" s="556">
        <v>1598.22</v>
      </c>
      <c r="O134" s="569">
        <f t="shared" si="3"/>
        <v>2.5389608855459398E-4</v>
      </c>
      <c r="P134" s="556">
        <f t="shared" si="5"/>
        <v>6266659.6899999985</v>
      </c>
      <c r="Q134" s="763">
        <f t="shared" si="4"/>
        <v>0.99553276995266238</v>
      </c>
    </row>
    <row r="135" spans="1:17" x14ac:dyDescent="0.25">
      <c r="A135" s="685" t="s">
        <v>208</v>
      </c>
      <c r="B135" s="562" t="s">
        <v>251</v>
      </c>
      <c r="C135" s="563" t="s">
        <v>40</v>
      </c>
      <c r="D135" s="564">
        <v>2</v>
      </c>
      <c r="E135" s="570">
        <v>2</v>
      </c>
      <c r="F135" s="564"/>
      <c r="G135" s="564" t="s">
        <v>115</v>
      </c>
      <c r="H135" s="564" t="s">
        <v>35</v>
      </c>
      <c r="I135" s="564">
        <v>614.70000000000005</v>
      </c>
      <c r="J135" s="571">
        <v>0.3</v>
      </c>
      <c r="K135" s="564">
        <v>799.11</v>
      </c>
      <c r="L135" s="556">
        <v>1598.22</v>
      </c>
      <c r="M135" s="556">
        <v>1598.22</v>
      </c>
      <c r="N135" s="556">
        <v>1598.22</v>
      </c>
      <c r="O135" s="569">
        <f t="shared" si="3"/>
        <v>2.5389608855459398E-4</v>
      </c>
      <c r="P135" s="556">
        <f t="shared" si="5"/>
        <v>6268257.9099999983</v>
      </c>
      <c r="Q135" s="763">
        <f t="shared" si="4"/>
        <v>0.99578666604121691</v>
      </c>
    </row>
    <row r="136" spans="1:17" x14ac:dyDescent="0.25">
      <c r="A136" s="685" t="s">
        <v>209</v>
      </c>
      <c r="B136" s="562" t="s">
        <v>252</v>
      </c>
      <c r="C136" s="563" t="s">
        <v>40</v>
      </c>
      <c r="D136" s="564">
        <v>2</v>
      </c>
      <c r="E136" s="570">
        <v>2</v>
      </c>
      <c r="F136" s="564"/>
      <c r="G136" s="564" t="s">
        <v>115</v>
      </c>
      <c r="H136" s="564" t="s">
        <v>35</v>
      </c>
      <c r="I136" s="564">
        <v>614.70000000000005</v>
      </c>
      <c r="J136" s="571">
        <v>0.3</v>
      </c>
      <c r="K136" s="564">
        <v>799.11</v>
      </c>
      <c r="L136" s="556">
        <v>1598.22</v>
      </c>
      <c r="M136" s="556">
        <v>1598.22</v>
      </c>
      <c r="N136" s="556">
        <v>1598.22</v>
      </c>
      <c r="O136" s="569">
        <f t="shared" si="3"/>
        <v>2.5389608855459398E-4</v>
      </c>
      <c r="P136" s="556">
        <f t="shared" si="5"/>
        <v>6269856.129999998</v>
      </c>
      <c r="Q136" s="763">
        <f t="shared" si="4"/>
        <v>0.99604056212977155</v>
      </c>
    </row>
    <row r="137" spans="1:17" x14ac:dyDescent="0.25">
      <c r="A137" s="685" t="s">
        <v>214</v>
      </c>
      <c r="B137" s="562" t="s">
        <v>255</v>
      </c>
      <c r="C137" s="563" t="s">
        <v>40</v>
      </c>
      <c r="D137" s="564">
        <v>1</v>
      </c>
      <c r="E137" s="570">
        <v>1</v>
      </c>
      <c r="F137" s="564"/>
      <c r="G137" s="564" t="s">
        <v>115</v>
      </c>
      <c r="H137" s="564" t="s">
        <v>35</v>
      </c>
      <c r="I137" s="564">
        <v>1229.4000000000001</v>
      </c>
      <c r="J137" s="571">
        <v>0.3</v>
      </c>
      <c r="K137" s="564">
        <v>1598.22</v>
      </c>
      <c r="L137" s="556">
        <v>1598.22</v>
      </c>
      <c r="M137" s="556">
        <v>1598.22</v>
      </c>
      <c r="N137" s="556">
        <v>1598.22</v>
      </c>
      <c r="O137" s="569">
        <f t="shared" si="3"/>
        <v>2.5389608855459398E-4</v>
      </c>
      <c r="P137" s="556">
        <f t="shared" si="5"/>
        <v>6271454.3499999978</v>
      </c>
      <c r="Q137" s="763">
        <f t="shared" si="4"/>
        <v>0.99629445821832607</v>
      </c>
    </row>
    <row r="138" spans="1:17" x14ac:dyDescent="0.25">
      <c r="A138" s="685" t="s">
        <v>233</v>
      </c>
      <c r="B138" s="562" t="s">
        <v>258</v>
      </c>
      <c r="C138" s="563" t="s">
        <v>40</v>
      </c>
      <c r="D138" s="564">
        <v>1</v>
      </c>
      <c r="E138" s="564">
        <v>1</v>
      </c>
      <c r="F138" s="564"/>
      <c r="G138" s="564" t="s">
        <v>115</v>
      </c>
      <c r="H138" s="564" t="s">
        <v>35</v>
      </c>
      <c r="I138" s="564">
        <v>1229.4000000000001</v>
      </c>
      <c r="J138" s="571">
        <v>0.3</v>
      </c>
      <c r="K138" s="564">
        <v>1598.22</v>
      </c>
      <c r="L138" s="556">
        <v>1598.22</v>
      </c>
      <c r="M138" s="556">
        <v>1598.22</v>
      </c>
      <c r="N138" s="556">
        <v>1598.22</v>
      </c>
      <c r="O138" s="569">
        <f t="shared" si="3"/>
        <v>2.5389608855459398E-4</v>
      </c>
      <c r="P138" s="556">
        <f t="shared" si="5"/>
        <v>6273052.5699999975</v>
      </c>
      <c r="Q138" s="763">
        <f t="shared" si="4"/>
        <v>0.9965483543068806</v>
      </c>
    </row>
    <row r="139" spans="1:17" x14ac:dyDescent="0.25">
      <c r="A139" s="685" t="s">
        <v>236</v>
      </c>
      <c r="B139" s="562" t="s">
        <v>261</v>
      </c>
      <c r="C139" s="563" t="s">
        <v>40</v>
      </c>
      <c r="D139" s="564">
        <v>1</v>
      </c>
      <c r="E139" s="564">
        <v>1</v>
      </c>
      <c r="F139" s="564"/>
      <c r="G139" s="564" t="s">
        <v>115</v>
      </c>
      <c r="H139" s="564" t="s">
        <v>35</v>
      </c>
      <c r="I139" s="564">
        <v>1229.4000000000001</v>
      </c>
      <c r="J139" s="571">
        <v>0.3</v>
      </c>
      <c r="K139" s="564">
        <v>1598.22</v>
      </c>
      <c r="L139" s="556">
        <v>1598.22</v>
      </c>
      <c r="M139" s="556">
        <v>1598.22</v>
      </c>
      <c r="N139" s="556">
        <v>1598.22</v>
      </c>
      <c r="O139" s="569">
        <f t="shared" si="3"/>
        <v>2.5389608855459398E-4</v>
      </c>
      <c r="P139" s="556">
        <f t="shared" si="5"/>
        <v>6274650.7899999972</v>
      </c>
      <c r="Q139" s="763">
        <f t="shared" si="4"/>
        <v>0.99680225039543513</v>
      </c>
    </row>
    <row r="140" spans="1:17" x14ac:dyDescent="0.25">
      <c r="A140" s="685" t="s">
        <v>241</v>
      </c>
      <c r="B140" s="562" t="s">
        <v>266</v>
      </c>
      <c r="C140" s="563" t="s">
        <v>40</v>
      </c>
      <c r="D140" s="564">
        <v>1</v>
      </c>
      <c r="E140" s="564">
        <v>1</v>
      </c>
      <c r="F140" s="564"/>
      <c r="G140" s="564" t="s">
        <v>115</v>
      </c>
      <c r="H140" s="564" t="s">
        <v>35</v>
      </c>
      <c r="I140" s="564">
        <v>1229.4000000000001</v>
      </c>
      <c r="J140" s="571">
        <v>0.3</v>
      </c>
      <c r="K140" s="564">
        <v>1598.22</v>
      </c>
      <c r="L140" s="556">
        <v>1598.22</v>
      </c>
      <c r="M140" s="556">
        <v>1598.22</v>
      </c>
      <c r="N140" s="556">
        <v>1598.22</v>
      </c>
      <c r="O140" s="569">
        <f t="shared" ref="O140:O160" si="6">N140/$N$394</f>
        <v>2.5389608855459398E-4</v>
      </c>
      <c r="P140" s="556">
        <f t="shared" si="5"/>
        <v>6276249.009999997</v>
      </c>
      <c r="Q140" s="763">
        <f t="shared" ref="Q140:Q160" si="7">P140/$N$394</f>
        <v>0.99705614648398977</v>
      </c>
    </row>
    <row r="141" spans="1:17" x14ac:dyDescent="0.25">
      <c r="A141" s="685" t="s">
        <v>242</v>
      </c>
      <c r="B141" s="562" t="s">
        <v>267</v>
      </c>
      <c r="C141" s="563" t="s">
        <v>40</v>
      </c>
      <c r="D141" s="564">
        <v>1</v>
      </c>
      <c r="E141" s="564">
        <v>1</v>
      </c>
      <c r="F141" s="564"/>
      <c r="G141" s="564" t="s">
        <v>115</v>
      </c>
      <c r="H141" s="564" t="s">
        <v>35</v>
      </c>
      <c r="I141" s="564">
        <v>1229.4000000000001</v>
      </c>
      <c r="J141" s="571">
        <v>0.3</v>
      </c>
      <c r="K141" s="564">
        <v>1598.22</v>
      </c>
      <c r="L141" s="556">
        <v>1598.22</v>
      </c>
      <c r="M141" s="556">
        <v>1598.22</v>
      </c>
      <c r="N141" s="556">
        <v>1598.22</v>
      </c>
      <c r="O141" s="569">
        <f t="shared" si="6"/>
        <v>2.5389608855459398E-4</v>
      </c>
      <c r="P141" s="556">
        <f t="shared" ref="P141:P160" si="8">P140+N141</f>
        <v>6277847.2299999967</v>
      </c>
      <c r="Q141" s="763">
        <f t="shared" si="7"/>
        <v>0.9973100425725443</v>
      </c>
    </row>
    <row r="142" spans="1:17" x14ac:dyDescent="0.25">
      <c r="A142" s="685" t="s">
        <v>243</v>
      </c>
      <c r="B142" s="562" t="s">
        <v>268</v>
      </c>
      <c r="C142" s="563" t="s">
        <v>40</v>
      </c>
      <c r="D142" s="564">
        <v>1</v>
      </c>
      <c r="E142" s="564">
        <v>1</v>
      </c>
      <c r="F142" s="564"/>
      <c r="G142" s="564" t="s">
        <v>115</v>
      </c>
      <c r="H142" s="564" t="s">
        <v>35</v>
      </c>
      <c r="I142" s="564">
        <v>1229.4000000000001</v>
      </c>
      <c r="J142" s="571">
        <v>0.3</v>
      </c>
      <c r="K142" s="564">
        <v>1598.22</v>
      </c>
      <c r="L142" s="556">
        <v>1598.22</v>
      </c>
      <c r="M142" s="556">
        <v>1598.22</v>
      </c>
      <c r="N142" s="556">
        <v>1598.22</v>
      </c>
      <c r="O142" s="569">
        <f t="shared" si="6"/>
        <v>2.5389608855459398E-4</v>
      </c>
      <c r="P142" s="556">
        <f t="shared" si="8"/>
        <v>6279445.4499999965</v>
      </c>
      <c r="Q142" s="763">
        <f t="shared" si="7"/>
        <v>0.99756393866109883</v>
      </c>
    </row>
    <row r="143" spans="1:17" x14ac:dyDescent="0.25">
      <c r="A143" s="685" t="s">
        <v>245</v>
      </c>
      <c r="B143" s="562" t="s">
        <v>270</v>
      </c>
      <c r="C143" s="563" t="s">
        <v>40</v>
      </c>
      <c r="D143" s="564">
        <v>1</v>
      </c>
      <c r="E143" s="564">
        <v>1</v>
      </c>
      <c r="F143" s="564"/>
      <c r="G143" s="564" t="s">
        <v>115</v>
      </c>
      <c r="H143" s="564" t="s">
        <v>35</v>
      </c>
      <c r="I143" s="564">
        <v>1229.4000000000001</v>
      </c>
      <c r="J143" s="571">
        <v>0.3</v>
      </c>
      <c r="K143" s="564">
        <v>1598.22</v>
      </c>
      <c r="L143" s="556">
        <v>1598.22</v>
      </c>
      <c r="M143" s="556">
        <v>1598.22</v>
      </c>
      <c r="N143" s="556">
        <v>1598.22</v>
      </c>
      <c r="O143" s="569">
        <f t="shared" si="6"/>
        <v>2.5389608855459398E-4</v>
      </c>
      <c r="P143" s="556">
        <f t="shared" si="8"/>
        <v>6281043.6699999962</v>
      </c>
      <c r="Q143" s="763">
        <f t="shared" si="7"/>
        <v>0.99781783474965335</v>
      </c>
    </row>
    <row r="144" spans="1:17" x14ac:dyDescent="0.25">
      <c r="A144" s="674" t="s">
        <v>158</v>
      </c>
      <c r="B144" s="565" t="s">
        <v>106</v>
      </c>
      <c r="C144" s="555" t="s">
        <v>55</v>
      </c>
      <c r="D144" s="570">
        <v>21.93</v>
      </c>
      <c r="E144" s="570">
        <v>21.93</v>
      </c>
      <c r="F144" s="556" t="s">
        <v>136</v>
      </c>
      <c r="G144" s="556" t="s">
        <v>116</v>
      </c>
      <c r="H144" s="556" t="s">
        <v>35</v>
      </c>
      <c r="I144" s="556">
        <v>56.02</v>
      </c>
      <c r="J144" s="569">
        <v>0.3</v>
      </c>
      <c r="K144" s="556">
        <v>72.83</v>
      </c>
      <c r="L144" s="556">
        <v>1597.17</v>
      </c>
      <c r="M144" s="556">
        <v>1597.17</v>
      </c>
      <c r="N144" s="556">
        <v>1597.17</v>
      </c>
      <c r="O144" s="569">
        <f t="shared" si="6"/>
        <v>2.5372928367605266E-4</v>
      </c>
      <c r="P144" s="556">
        <f t="shared" si="8"/>
        <v>6282640.8399999961</v>
      </c>
      <c r="Q144" s="763">
        <f t="shared" si="7"/>
        <v>0.99807156403332942</v>
      </c>
    </row>
    <row r="145" spans="1:17" x14ac:dyDescent="0.25">
      <c r="A145" s="682" t="s">
        <v>1660</v>
      </c>
      <c r="B145" s="660" t="s">
        <v>383</v>
      </c>
      <c r="C145" s="661" t="s">
        <v>40</v>
      </c>
      <c r="D145" s="683">
        <v>2</v>
      </c>
      <c r="E145" s="659">
        <v>3</v>
      </c>
      <c r="F145" s="659" t="s">
        <v>35</v>
      </c>
      <c r="G145" s="659" t="s">
        <v>137</v>
      </c>
      <c r="H145" s="659" t="s">
        <v>35</v>
      </c>
      <c r="I145" s="659">
        <v>397.84999999999997</v>
      </c>
      <c r="J145" s="681">
        <v>0.2</v>
      </c>
      <c r="K145" s="659">
        <v>477.42</v>
      </c>
      <c r="L145" s="659">
        <v>954.84</v>
      </c>
      <c r="M145" s="659">
        <v>1432.26</v>
      </c>
      <c r="N145" s="659">
        <v>1432.26</v>
      </c>
      <c r="O145" s="681">
        <f t="shared" si="6"/>
        <v>2.2753138603771869E-4</v>
      </c>
      <c r="P145" s="659">
        <f t="shared" si="8"/>
        <v>6284073.0999999959</v>
      </c>
      <c r="Q145" s="763">
        <f t="shared" si="7"/>
        <v>0.99829909541936712</v>
      </c>
    </row>
    <row r="146" spans="1:17" x14ac:dyDescent="0.25">
      <c r="A146" s="678" t="s">
        <v>1863</v>
      </c>
      <c r="B146" s="554" t="s">
        <v>1875</v>
      </c>
      <c r="C146" s="566" t="s">
        <v>40</v>
      </c>
      <c r="D146" s="701">
        <v>2</v>
      </c>
      <c r="E146" s="556">
        <v>2</v>
      </c>
      <c r="F146" s="567" t="s">
        <v>1882</v>
      </c>
      <c r="G146" s="567"/>
      <c r="H146" s="567" t="s">
        <v>35</v>
      </c>
      <c r="I146" s="556">
        <v>541.54</v>
      </c>
      <c r="J146" s="569">
        <v>0.3</v>
      </c>
      <c r="K146" s="702">
        <v>704.01</v>
      </c>
      <c r="L146" s="567">
        <v>1408.02</v>
      </c>
      <c r="M146" s="567">
        <v>1408.02</v>
      </c>
      <c r="N146" s="567">
        <v>1408.02</v>
      </c>
      <c r="O146" s="742">
        <f t="shared" si="6"/>
        <v>2.236805762702503E-4</v>
      </c>
      <c r="P146" s="567">
        <f t="shared" si="8"/>
        <v>6285481.1199999955</v>
      </c>
      <c r="Q146" s="763">
        <f t="shared" si="7"/>
        <v>0.99852277599563732</v>
      </c>
    </row>
    <row r="147" spans="1:17" x14ac:dyDescent="0.25">
      <c r="A147" s="555" t="s">
        <v>1</v>
      </c>
      <c r="B147" s="557" t="s">
        <v>72</v>
      </c>
      <c r="C147" s="558" t="s">
        <v>56</v>
      </c>
      <c r="D147" s="556">
        <v>37.72</v>
      </c>
      <c r="E147" s="556">
        <v>37.72</v>
      </c>
      <c r="F147" s="556" t="s">
        <v>121</v>
      </c>
      <c r="G147" s="556" t="s">
        <v>115</v>
      </c>
      <c r="H147" s="556">
        <v>601200</v>
      </c>
      <c r="I147" s="556">
        <v>25.13</v>
      </c>
      <c r="J147" s="569">
        <v>0.3</v>
      </c>
      <c r="K147" s="556">
        <v>32.669999999999995</v>
      </c>
      <c r="L147" s="556">
        <v>1232.32</v>
      </c>
      <c r="M147" s="556">
        <v>1232.32</v>
      </c>
      <c r="N147" s="556">
        <v>1232.32</v>
      </c>
      <c r="O147" s="569">
        <f t="shared" si="6"/>
        <v>1.9576855992766782E-4</v>
      </c>
      <c r="P147" s="556">
        <f t="shared" si="8"/>
        <v>6286713.4399999958</v>
      </c>
      <c r="Q147" s="763">
        <f t="shared" si="7"/>
        <v>0.99871854455556497</v>
      </c>
    </row>
    <row r="148" spans="1:17" ht="31.5" x14ac:dyDescent="0.25">
      <c r="A148" s="686" t="s">
        <v>160</v>
      </c>
      <c r="B148" s="662" t="s">
        <v>67</v>
      </c>
      <c r="C148" s="663" t="s">
        <v>40</v>
      </c>
      <c r="D148" s="688">
        <v>1</v>
      </c>
      <c r="E148" s="664">
        <v>2</v>
      </c>
      <c r="F148" s="664" t="s">
        <v>136</v>
      </c>
      <c r="G148" s="664" t="s">
        <v>116</v>
      </c>
      <c r="H148" s="664" t="s">
        <v>35</v>
      </c>
      <c r="I148" s="664">
        <v>432.04</v>
      </c>
      <c r="J148" s="687">
        <v>0.3</v>
      </c>
      <c r="K148" s="664">
        <v>561.66</v>
      </c>
      <c r="L148" s="664">
        <v>561.66</v>
      </c>
      <c r="M148" s="664">
        <v>1123.26</v>
      </c>
      <c r="N148" s="664">
        <v>1123.32</v>
      </c>
      <c r="O148" s="687">
        <f t="shared" si="6"/>
        <v>1.7845262491718693E-4</v>
      </c>
      <c r="P148" s="664">
        <f t="shared" si="8"/>
        <v>6287836.7599999961</v>
      </c>
      <c r="Q148" s="763">
        <f t="shared" si="7"/>
        <v>0.99889699718048219</v>
      </c>
    </row>
    <row r="149" spans="1:17" x14ac:dyDescent="0.25">
      <c r="A149" s="674" t="s">
        <v>1687</v>
      </c>
      <c r="B149" s="565" t="s">
        <v>385</v>
      </c>
      <c r="C149" s="555" t="s">
        <v>57</v>
      </c>
      <c r="D149" s="568">
        <v>200</v>
      </c>
      <c r="E149" s="564">
        <v>200</v>
      </c>
      <c r="F149" s="556" t="s">
        <v>35</v>
      </c>
      <c r="G149" s="556" t="s">
        <v>137</v>
      </c>
      <c r="H149" s="556" t="s">
        <v>35</v>
      </c>
      <c r="I149" s="556">
        <v>4.42</v>
      </c>
      <c r="J149" s="569">
        <v>0.2</v>
      </c>
      <c r="K149" s="556">
        <v>5.31</v>
      </c>
      <c r="L149" s="556">
        <v>1062</v>
      </c>
      <c r="M149" s="556">
        <v>1062</v>
      </c>
      <c r="N149" s="556">
        <v>1062</v>
      </c>
      <c r="O149" s="569">
        <f t="shared" si="6"/>
        <v>1.687112200103733E-4</v>
      </c>
      <c r="P149" s="556">
        <f t="shared" si="8"/>
        <v>6288898.7599999961</v>
      </c>
      <c r="Q149" s="763">
        <f t="shared" si="7"/>
        <v>0.99906570840049258</v>
      </c>
    </row>
    <row r="150" spans="1:17" x14ac:dyDescent="0.25">
      <c r="A150" s="555" t="s">
        <v>23</v>
      </c>
      <c r="B150" s="557" t="s">
        <v>60</v>
      </c>
      <c r="C150" s="558" t="s">
        <v>56</v>
      </c>
      <c r="D150" s="556">
        <v>6.79</v>
      </c>
      <c r="E150" s="556">
        <v>6.79</v>
      </c>
      <c r="F150" s="556" t="s">
        <v>122</v>
      </c>
      <c r="G150" s="556" t="s">
        <v>361</v>
      </c>
      <c r="H150" s="556">
        <v>603900</v>
      </c>
      <c r="I150" s="556">
        <v>104.83</v>
      </c>
      <c r="J150" s="569">
        <v>0.3</v>
      </c>
      <c r="K150" s="556">
        <v>136.28</v>
      </c>
      <c r="L150" s="556">
        <v>925.35</v>
      </c>
      <c r="M150" s="556">
        <v>925.35</v>
      </c>
      <c r="N150" s="556">
        <v>925.35</v>
      </c>
      <c r="O150" s="569">
        <f t="shared" si="6"/>
        <v>1.4700275653163741E-4</v>
      </c>
      <c r="P150" s="556">
        <f t="shared" si="8"/>
        <v>6289824.1099999957</v>
      </c>
      <c r="Q150" s="763">
        <f t="shared" si="7"/>
        <v>0.99921271115702415</v>
      </c>
    </row>
    <row r="151" spans="1:17" x14ac:dyDescent="0.25">
      <c r="A151" s="685" t="s">
        <v>211</v>
      </c>
      <c r="B151" s="562" t="s">
        <v>253</v>
      </c>
      <c r="C151" s="563" t="s">
        <v>40</v>
      </c>
      <c r="D151" s="564">
        <v>1</v>
      </c>
      <c r="E151" s="570">
        <v>1</v>
      </c>
      <c r="F151" s="564"/>
      <c r="G151" s="564" t="s">
        <v>115</v>
      </c>
      <c r="H151" s="564" t="s">
        <v>35</v>
      </c>
      <c r="I151" s="564">
        <v>614.70000000000005</v>
      </c>
      <c r="J151" s="571">
        <v>0.3</v>
      </c>
      <c r="K151" s="564">
        <v>799.11</v>
      </c>
      <c r="L151" s="556">
        <v>799.11</v>
      </c>
      <c r="M151" s="556">
        <v>799.11</v>
      </c>
      <c r="N151" s="556">
        <v>799.11</v>
      </c>
      <c r="O151" s="569">
        <f t="shared" si="6"/>
        <v>1.2694804427729699E-4</v>
      </c>
      <c r="P151" s="556">
        <f t="shared" si="8"/>
        <v>6290623.219999996</v>
      </c>
      <c r="Q151" s="763">
        <f t="shared" si="7"/>
        <v>0.99933965920130152</v>
      </c>
    </row>
    <row r="152" spans="1:17" x14ac:dyDescent="0.25">
      <c r="A152" s="685" t="s">
        <v>244</v>
      </c>
      <c r="B152" s="562" t="s">
        <v>269</v>
      </c>
      <c r="C152" s="563" t="s">
        <v>40</v>
      </c>
      <c r="D152" s="564">
        <v>1</v>
      </c>
      <c r="E152" s="564">
        <v>1</v>
      </c>
      <c r="F152" s="564"/>
      <c r="G152" s="564" t="s">
        <v>115</v>
      </c>
      <c r="H152" s="564" t="s">
        <v>35</v>
      </c>
      <c r="I152" s="564">
        <v>614.70000000000005</v>
      </c>
      <c r="J152" s="571">
        <v>0.3</v>
      </c>
      <c r="K152" s="564">
        <v>799.11</v>
      </c>
      <c r="L152" s="556">
        <v>799.11</v>
      </c>
      <c r="M152" s="556">
        <v>799.11</v>
      </c>
      <c r="N152" s="556">
        <v>799.11</v>
      </c>
      <c r="O152" s="569">
        <f t="shared" si="6"/>
        <v>1.2694804427729699E-4</v>
      </c>
      <c r="P152" s="556">
        <f t="shared" si="8"/>
        <v>6291422.3299999963</v>
      </c>
      <c r="Q152" s="763">
        <f t="shared" si="7"/>
        <v>0.9994666072455789</v>
      </c>
    </row>
    <row r="153" spans="1:17" x14ac:dyDescent="0.25">
      <c r="A153" s="555" t="s">
        <v>11</v>
      </c>
      <c r="B153" s="557" t="s">
        <v>71</v>
      </c>
      <c r="C153" s="558" t="s">
        <v>56</v>
      </c>
      <c r="D153" s="556">
        <v>51.92</v>
      </c>
      <c r="E153" s="570">
        <v>51.92</v>
      </c>
      <c r="F153" s="556" t="s">
        <v>123</v>
      </c>
      <c r="G153" s="556" t="s">
        <v>115</v>
      </c>
      <c r="H153" s="556">
        <v>600600</v>
      </c>
      <c r="I153" s="556">
        <v>11.32</v>
      </c>
      <c r="J153" s="569">
        <v>0.3</v>
      </c>
      <c r="K153" s="556">
        <v>14.72</v>
      </c>
      <c r="L153" s="556">
        <v>764.27</v>
      </c>
      <c r="M153" s="556">
        <v>764.27</v>
      </c>
      <c r="N153" s="556">
        <v>764.27</v>
      </c>
      <c r="O153" s="569">
        <f t="shared" si="6"/>
        <v>1.2141329954550659E-4</v>
      </c>
      <c r="P153" s="556">
        <f t="shared" si="8"/>
        <v>6292186.5999999959</v>
      </c>
      <c r="Q153" s="763">
        <f t="shared" si="7"/>
        <v>0.9995880205451243</v>
      </c>
    </row>
    <row r="154" spans="1:17" x14ac:dyDescent="0.25">
      <c r="A154" s="700" t="s">
        <v>1821</v>
      </c>
      <c r="B154" s="554" t="s">
        <v>1896</v>
      </c>
      <c r="C154" s="555" t="s">
        <v>56</v>
      </c>
      <c r="D154" s="570">
        <v>13.58</v>
      </c>
      <c r="E154" s="570">
        <v>13.58</v>
      </c>
      <c r="F154" s="556" t="s">
        <v>195</v>
      </c>
      <c r="G154" s="556" t="s">
        <v>116</v>
      </c>
      <c r="H154" s="556" t="s">
        <v>35</v>
      </c>
      <c r="I154" s="556">
        <v>39.380000000000003</v>
      </c>
      <c r="J154" s="569">
        <v>0.3</v>
      </c>
      <c r="K154" s="556">
        <v>51.199999999999996</v>
      </c>
      <c r="L154" s="556">
        <v>695.29599999999994</v>
      </c>
      <c r="M154" s="556">
        <v>695.29599999999994</v>
      </c>
      <c r="N154" s="556">
        <v>695.3</v>
      </c>
      <c r="O154" s="569">
        <f t="shared" si="6"/>
        <v>1.1045660195217754E-4</v>
      </c>
      <c r="P154" s="556">
        <f t="shared" si="8"/>
        <v>6292881.8999999957</v>
      </c>
      <c r="Q154" s="763">
        <f t="shared" si="7"/>
        <v>0.99969847714707649</v>
      </c>
    </row>
    <row r="155" spans="1:17" ht="31.5" x14ac:dyDescent="0.25">
      <c r="A155" s="700" t="s">
        <v>1829</v>
      </c>
      <c r="B155" s="554" t="s">
        <v>1895</v>
      </c>
      <c r="C155" s="566" t="s">
        <v>56</v>
      </c>
      <c r="D155" s="701">
        <v>10.82</v>
      </c>
      <c r="E155" s="570">
        <v>10.82</v>
      </c>
      <c r="F155" s="567" t="s">
        <v>195</v>
      </c>
      <c r="G155" s="567" t="s">
        <v>116</v>
      </c>
      <c r="H155" s="567" t="s">
        <v>35</v>
      </c>
      <c r="I155" s="556">
        <v>39.380000000000003</v>
      </c>
      <c r="J155" s="569">
        <v>0.3</v>
      </c>
      <c r="K155" s="702">
        <v>51.199999999999996</v>
      </c>
      <c r="L155" s="567">
        <v>553.98</v>
      </c>
      <c r="M155" s="567">
        <v>553.98</v>
      </c>
      <c r="N155" s="567">
        <v>553.99</v>
      </c>
      <c r="O155" s="742">
        <f t="shared" si="6"/>
        <v>8.8007842536296332E-5</v>
      </c>
      <c r="P155" s="567">
        <f t="shared" si="8"/>
        <v>6293435.8899999959</v>
      </c>
      <c r="Q155" s="763">
        <f t="shared" si="7"/>
        <v>0.99978648498961276</v>
      </c>
    </row>
    <row r="156" spans="1:17" x14ac:dyDescent="0.25">
      <c r="A156" s="555" t="s">
        <v>25</v>
      </c>
      <c r="B156" s="557" t="s">
        <v>78</v>
      </c>
      <c r="C156" s="558" t="s">
        <v>56</v>
      </c>
      <c r="D156" s="556">
        <v>265.64</v>
      </c>
      <c r="E156" s="570">
        <v>265.64</v>
      </c>
      <c r="F156" s="556" t="s">
        <v>121</v>
      </c>
      <c r="G156" s="556" t="s">
        <v>115</v>
      </c>
      <c r="H156" s="556">
        <v>401200</v>
      </c>
      <c r="I156" s="556">
        <v>0.94</v>
      </c>
      <c r="J156" s="569">
        <v>0.3</v>
      </c>
      <c r="K156" s="556">
        <v>1.23</v>
      </c>
      <c r="L156" s="556">
        <v>326.74</v>
      </c>
      <c r="M156" s="556">
        <v>326.74</v>
      </c>
      <c r="N156" s="556">
        <v>326.74</v>
      </c>
      <c r="O156" s="569">
        <f t="shared" si="6"/>
        <v>5.1906500966280009E-5</v>
      </c>
      <c r="P156" s="556">
        <f t="shared" si="8"/>
        <v>6293762.6299999962</v>
      </c>
      <c r="Q156" s="763">
        <f t="shared" si="7"/>
        <v>0.99983839149057907</v>
      </c>
    </row>
    <row r="157" spans="1:17" x14ac:dyDescent="0.25">
      <c r="A157" s="555" t="s">
        <v>150</v>
      </c>
      <c r="B157" s="557" t="s">
        <v>1900</v>
      </c>
      <c r="C157" s="558" t="s">
        <v>56</v>
      </c>
      <c r="D157" s="556">
        <v>14.2</v>
      </c>
      <c r="E157" s="570">
        <v>14.2</v>
      </c>
      <c r="F157" s="556" t="s">
        <v>121</v>
      </c>
      <c r="G157" s="556" t="s">
        <v>116</v>
      </c>
      <c r="H157" s="556" t="s">
        <v>35</v>
      </c>
      <c r="I157" s="556">
        <v>17.170000000000002</v>
      </c>
      <c r="J157" s="569">
        <v>0.3</v>
      </c>
      <c r="K157" s="556">
        <v>22.330000000000002</v>
      </c>
      <c r="L157" s="556">
        <v>317.08999999999997</v>
      </c>
      <c r="M157" s="556">
        <v>317.08999999999997</v>
      </c>
      <c r="N157" s="556">
        <v>317.08999999999997</v>
      </c>
      <c r="O157" s="569">
        <f t="shared" si="6"/>
        <v>5.0373484701590645E-5</v>
      </c>
      <c r="P157" s="556">
        <f t="shared" si="8"/>
        <v>6294079.719999996</v>
      </c>
      <c r="Q157" s="763">
        <f t="shared" si="7"/>
        <v>0.99988876497528067</v>
      </c>
    </row>
    <row r="158" spans="1:17" x14ac:dyDescent="0.25">
      <c r="A158" s="674" t="s">
        <v>159</v>
      </c>
      <c r="B158" s="565" t="s">
        <v>107</v>
      </c>
      <c r="C158" s="555" t="s">
        <v>40</v>
      </c>
      <c r="D158" s="570">
        <v>2</v>
      </c>
      <c r="E158" s="556">
        <v>2</v>
      </c>
      <c r="F158" s="556" t="s">
        <v>136</v>
      </c>
      <c r="G158" s="556" t="s">
        <v>116</v>
      </c>
      <c r="H158" s="556" t="s">
        <v>35</v>
      </c>
      <c r="I158" s="556">
        <v>116.37</v>
      </c>
      <c r="J158" s="569">
        <v>0.3</v>
      </c>
      <c r="K158" s="556">
        <v>151.29</v>
      </c>
      <c r="L158" s="556">
        <v>302.58</v>
      </c>
      <c r="M158" s="556">
        <v>302.58</v>
      </c>
      <c r="N158" s="556">
        <v>302.58</v>
      </c>
      <c r="O158" s="569">
        <f t="shared" si="6"/>
        <v>4.806840014193856E-5</v>
      </c>
      <c r="P158" s="556">
        <f t="shared" si="8"/>
        <v>6294382.2999999961</v>
      </c>
      <c r="Q158" s="763">
        <f t="shared" si="7"/>
        <v>0.99993683337542261</v>
      </c>
    </row>
    <row r="159" spans="1:17" x14ac:dyDescent="0.25">
      <c r="A159" s="555" t="s">
        <v>42</v>
      </c>
      <c r="B159" s="557" t="s">
        <v>279</v>
      </c>
      <c r="C159" s="558" t="s">
        <v>57</v>
      </c>
      <c r="D159" s="556">
        <v>5</v>
      </c>
      <c r="E159" s="556">
        <v>5</v>
      </c>
      <c r="F159" s="556" t="s">
        <v>125</v>
      </c>
      <c r="G159" s="556" t="s">
        <v>361</v>
      </c>
      <c r="H159" s="556">
        <v>810650</v>
      </c>
      <c r="I159" s="556">
        <v>31.98</v>
      </c>
      <c r="J159" s="569">
        <v>0.3</v>
      </c>
      <c r="K159" s="556">
        <v>41.58</v>
      </c>
      <c r="L159" s="556">
        <v>207.9</v>
      </c>
      <c r="M159" s="556">
        <v>207.9</v>
      </c>
      <c r="N159" s="556">
        <v>207.9</v>
      </c>
      <c r="O159" s="569">
        <f t="shared" si="6"/>
        <v>3.302736595118325E-5</v>
      </c>
      <c r="P159" s="556">
        <f t="shared" si="8"/>
        <v>6294590.1999999965</v>
      </c>
      <c r="Q159" s="763">
        <f t="shared" si="7"/>
        <v>0.99996986074137384</v>
      </c>
    </row>
    <row r="160" spans="1:17" x14ac:dyDescent="0.25">
      <c r="A160" s="555" t="s">
        <v>12</v>
      </c>
      <c r="B160" s="557" t="s">
        <v>77</v>
      </c>
      <c r="C160" s="558" t="s">
        <v>55</v>
      </c>
      <c r="D160" s="556">
        <v>210.8</v>
      </c>
      <c r="E160" s="570">
        <v>210.8</v>
      </c>
      <c r="F160" s="556" t="s">
        <v>120</v>
      </c>
      <c r="G160" s="556" t="s">
        <v>115</v>
      </c>
      <c r="H160" s="556">
        <v>400000</v>
      </c>
      <c r="I160" s="556">
        <v>0.69</v>
      </c>
      <c r="J160" s="569">
        <v>0.3</v>
      </c>
      <c r="K160" s="556">
        <v>0.9</v>
      </c>
      <c r="L160" s="556">
        <v>189.72</v>
      </c>
      <c r="M160" s="556">
        <v>189.72</v>
      </c>
      <c r="N160" s="556">
        <v>189.72</v>
      </c>
      <c r="O160" s="569">
        <f t="shared" si="6"/>
        <v>3.0139258625581943E-5</v>
      </c>
      <c r="P160" s="556">
        <f t="shared" si="8"/>
        <v>6294779.9199999962</v>
      </c>
      <c r="Q160" s="763">
        <f t="shared" si="7"/>
        <v>0.99999999999999944</v>
      </c>
    </row>
    <row r="161" spans="1:16" hidden="1" x14ac:dyDescent="0.25">
      <c r="A161" s="682" t="s">
        <v>82</v>
      </c>
      <c r="B161" s="660" t="s">
        <v>75</v>
      </c>
      <c r="C161" s="661" t="s">
        <v>56</v>
      </c>
      <c r="D161" s="659">
        <v>72.03</v>
      </c>
      <c r="E161" s="659"/>
      <c r="F161" s="659" t="s">
        <v>129</v>
      </c>
      <c r="G161" s="659" t="s">
        <v>361</v>
      </c>
      <c r="H161" s="659">
        <v>531000</v>
      </c>
      <c r="I161" s="659">
        <v>105.19</v>
      </c>
      <c r="J161" s="681">
        <v>0.3</v>
      </c>
      <c r="K161" s="659">
        <v>136.75</v>
      </c>
      <c r="L161" s="659">
        <v>9850.11</v>
      </c>
      <c r="M161" s="659"/>
      <c r="N161" s="659">
        <v>0</v>
      </c>
      <c r="O161" s="659"/>
      <c r="P161" s="659">
        <f t="shared" ref="P161:P203" si="9">N161+N160</f>
        <v>189.72</v>
      </c>
    </row>
    <row r="162" spans="1:16" hidden="1" x14ac:dyDescent="0.25">
      <c r="A162" s="682" t="s">
        <v>39</v>
      </c>
      <c r="B162" s="660" t="s">
        <v>75</v>
      </c>
      <c r="C162" s="661" t="s">
        <v>56</v>
      </c>
      <c r="D162" s="683">
        <v>66.709999999999994</v>
      </c>
      <c r="E162" s="683"/>
      <c r="F162" s="659" t="s">
        <v>129</v>
      </c>
      <c r="G162" s="659" t="s">
        <v>361</v>
      </c>
      <c r="H162" s="659">
        <v>531000</v>
      </c>
      <c r="I162" s="659">
        <v>105.19</v>
      </c>
      <c r="J162" s="681">
        <v>0.3</v>
      </c>
      <c r="K162" s="659">
        <v>136.75</v>
      </c>
      <c r="L162" s="659">
        <v>9122.6</v>
      </c>
      <c r="M162" s="659"/>
      <c r="N162" s="659">
        <v>0</v>
      </c>
      <c r="O162" s="659"/>
      <c r="P162" s="659">
        <f t="shared" si="9"/>
        <v>0</v>
      </c>
    </row>
    <row r="163" spans="1:16" hidden="1" x14ac:dyDescent="0.25">
      <c r="A163" s="684" t="s">
        <v>1811</v>
      </c>
      <c r="B163" s="660" t="s">
        <v>75</v>
      </c>
      <c r="C163" s="661" t="s">
        <v>56</v>
      </c>
      <c r="D163" s="683">
        <v>37.549999999999997</v>
      </c>
      <c r="E163" s="683"/>
      <c r="F163" s="659" t="s">
        <v>129</v>
      </c>
      <c r="G163" s="659" t="s">
        <v>361</v>
      </c>
      <c r="H163" s="659" t="s">
        <v>119</v>
      </c>
      <c r="I163" s="659">
        <v>105.19</v>
      </c>
      <c r="J163" s="681">
        <v>0.3</v>
      </c>
      <c r="K163" s="659">
        <v>136.75</v>
      </c>
      <c r="L163" s="659">
        <v>5134.9624999999996</v>
      </c>
      <c r="M163" s="659"/>
      <c r="N163" s="659">
        <v>0</v>
      </c>
      <c r="O163" s="659"/>
      <c r="P163" s="659">
        <f t="shared" si="9"/>
        <v>0</v>
      </c>
    </row>
    <row r="164" spans="1:16" hidden="1" x14ac:dyDescent="0.25">
      <c r="A164" s="684" t="s">
        <v>1815</v>
      </c>
      <c r="B164" s="660" t="s">
        <v>75</v>
      </c>
      <c r="C164" s="661" t="s">
        <v>56</v>
      </c>
      <c r="D164" s="683">
        <v>42</v>
      </c>
      <c r="E164" s="683"/>
      <c r="F164" s="659" t="s">
        <v>129</v>
      </c>
      <c r="G164" s="659" t="s">
        <v>361</v>
      </c>
      <c r="H164" s="659">
        <v>531000</v>
      </c>
      <c r="I164" s="659">
        <v>105.19</v>
      </c>
      <c r="J164" s="681">
        <v>0.3</v>
      </c>
      <c r="K164" s="659">
        <v>136.75</v>
      </c>
      <c r="L164" s="659">
        <v>5743.5</v>
      </c>
      <c r="M164" s="659"/>
      <c r="N164" s="659">
        <v>0</v>
      </c>
      <c r="O164" s="659"/>
      <c r="P164" s="659">
        <f t="shared" si="9"/>
        <v>0</v>
      </c>
    </row>
    <row r="165" spans="1:16" hidden="1" x14ac:dyDescent="0.25">
      <c r="A165" s="684" t="s">
        <v>1824</v>
      </c>
      <c r="B165" s="660" t="s">
        <v>75</v>
      </c>
      <c r="C165" s="661" t="s">
        <v>56</v>
      </c>
      <c r="D165" s="683">
        <v>42.45</v>
      </c>
      <c r="E165" s="683"/>
      <c r="F165" s="659" t="s">
        <v>129</v>
      </c>
      <c r="G165" s="659" t="s">
        <v>361</v>
      </c>
      <c r="H165" s="659">
        <v>531000</v>
      </c>
      <c r="I165" s="659">
        <v>105.19</v>
      </c>
      <c r="J165" s="681">
        <v>0.3</v>
      </c>
      <c r="K165" s="659">
        <v>136.75</v>
      </c>
      <c r="L165" s="659">
        <v>5805.04</v>
      </c>
      <c r="M165" s="659"/>
      <c r="N165" s="659">
        <v>0</v>
      </c>
      <c r="O165" s="659"/>
      <c r="P165" s="659">
        <f t="shared" si="9"/>
        <v>0</v>
      </c>
    </row>
    <row r="166" spans="1:16" hidden="1" x14ac:dyDescent="0.25">
      <c r="A166" s="684" t="s">
        <v>161</v>
      </c>
      <c r="B166" s="660" t="s">
        <v>1606</v>
      </c>
      <c r="C166" s="661" t="s">
        <v>56</v>
      </c>
      <c r="D166" s="683">
        <v>9</v>
      </c>
      <c r="E166" s="683"/>
      <c r="F166" s="659"/>
      <c r="G166" s="659" t="s">
        <v>361</v>
      </c>
      <c r="H166" s="659">
        <v>531000</v>
      </c>
      <c r="I166" s="659">
        <v>105.19</v>
      </c>
      <c r="J166" s="681" t="s">
        <v>990</v>
      </c>
      <c r="K166" s="659">
        <v>136.75</v>
      </c>
      <c r="L166" s="659">
        <v>1230.75</v>
      </c>
      <c r="M166" s="659"/>
      <c r="N166" s="659">
        <v>0</v>
      </c>
      <c r="O166" s="659"/>
      <c r="P166" s="659">
        <f t="shared" si="9"/>
        <v>0</v>
      </c>
    </row>
    <row r="167" spans="1:16" hidden="1" x14ac:dyDescent="0.25">
      <c r="A167" s="682" t="s">
        <v>189</v>
      </c>
      <c r="B167" s="660" t="s">
        <v>1592</v>
      </c>
      <c r="C167" s="661" t="s">
        <v>56</v>
      </c>
      <c r="D167" s="683">
        <v>126.23</v>
      </c>
      <c r="E167" s="683"/>
      <c r="F167" s="659" t="s">
        <v>130</v>
      </c>
      <c r="G167" s="659" t="s">
        <v>361</v>
      </c>
      <c r="H167" s="659">
        <v>531000</v>
      </c>
      <c r="I167" s="659">
        <v>105.19</v>
      </c>
      <c r="J167" s="681">
        <v>0.3</v>
      </c>
      <c r="K167" s="659">
        <v>136.75</v>
      </c>
      <c r="L167" s="659">
        <v>17261.96</v>
      </c>
      <c r="M167" s="659"/>
      <c r="N167" s="659">
        <v>0</v>
      </c>
      <c r="O167" s="659"/>
      <c r="P167" s="659">
        <f t="shared" si="9"/>
        <v>0</v>
      </c>
    </row>
    <row r="168" spans="1:16" hidden="1" x14ac:dyDescent="0.25">
      <c r="A168" s="684" t="s">
        <v>2</v>
      </c>
      <c r="B168" s="660" t="s">
        <v>280</v>
      </c>
      <c r="C168" s="661" t="s">
        <v>59</v>
      </c>
      <c r="D168" s="659">
        <v>2.63</v>
      </c>
      <c r="E168" s="659"/>
      <c r="F168" s="659" t="s">
        <v>128</v>
      </c>
      <c r="G168" s="659" t="s">
        <v>361</v>
      </c>
      <c r="H168" s="659">
        <v>570210</v>
      </c>
      <c r="I168" s="659" t="s">
        <v>35</v>
      </c>
      <c r="J168" s="681" t="s">
        <v>1797</v>
      </c>
      <c r="K168" s="659">
        <v>326.29000000000002</v>
      </c>
      <c r="L168" s="659">
        <v>858.15</v>
      </c>
      <c r="M168" s="659"/>
      <c r="N168" s="659">
        <v>0</v>
      </c>
      <c r="O168" s="659"/>
      <c r="P168" s="659">
        <f t="shared" si="9"/>
        <v>0</v>
      </c>
    </row>
    <row r="169" spans="1:16" hidden="1" x14ac:dyDescent="0.25">
      <c r="A169" s="684" t="s">
        <v>159</v>
      </c>
      <c r="B169" s="660" t="s">
        <v>280</v>
      </c>
      <c r="C169" s="661" t="s">
        <v>56</v>
      </c>
      <c r="D169" s="683">
        <v>3</v>
      </c>
      <c r="E169" s="683"/>
      <c r="F169" s="659"/>
      <c r="G169" s="659" t="s">
        <v>361</v>
      </c>
      <c r="H169" s="659">
        <v>570210</v>
      </c>
      <c r="I169" s="659" t="s">
        <v>35</v>
      </c>
      <c r="J169" s="681" t="s">
        <v>1797</v>
      </c>
      <c r="K169" s="659">
        <v>326.29000000000002</v>
      </c>
      <c r="L169" s="659">
        <v>978.87</v>
      </c>
      <c r="M169" s="659"/>
      <c r="N169" s="659">
        <v>0</v>
      </c>
      <c r="O169" s="659"/>
      <c r="P169" s="659">
        <f t="shared" si="9"/>
        <v>0</v>
      </c>
    </row>
    <row r="170" spans="1:16" hidden="1" x14ac:dyDescent="0.25">
      <c r="A170" s="686" t="s">
        <v>37</v>
      </c>
      <c r="B170" s="662" t="s">
        <v>281</v>
      </c>
      <c r="C170" s="663" t="s">
        <v>59</v>
      </c>
      <c r="D170" s="688">
        <v>42.69</v>
      </c>
      <c r="E170" s="688"/>
      <c r="F170" s="664" t="s">
        <v>126</v>
      </c>
      <c r="G170" s="664" t="s">
        <v>361</v>
      </c>
      <c r="H170" s="664">
        <v>570350</v>
      </c>
      <c r="I170" s="664" t="s">
        <v>35</v>
      </c>
      <c r="J170" s="687" t="s">
        <v>1797</v>
      </c>
      <c r="K170" s="664">
        <v>413.19</v>
      </c>
      <c r="L170" s="664">
        <v>17639.09</v>
      </c>
      <c r="M170" s="664"/>
      <c r="N170" s="664">
        <v>0</v>
      </c>
      <c r="O170" s="664"/>
      <c r="P170" s="664">
        <f t="shared" si="9"/>
        <v>0</v>
      </c>
    </row>
    <row r="171" spans="1:16" hidden="1" x14ac:dyDescent="0.25">
      <c r="A171" s="689" t="s">
        <v>11</v>
      </c>
      <c r="B171" s="662" t="s">
        <v>281</v>
      </c>
      <c r="C171" s="690" t="s">
        <v>59</v>
      </c>
      <c r="D171" s="664">
        <v>2.63</v>
      </c>
      <c r="E171" s="664"/>
      <c r="F171" s="664" t="s">
        <v>126</v>
      </c>
      <c r="G171" s="664" t="s">
        <v>361</v>
      </c>
      <c r="H171" s="664" t="s">
        <v>118</v>
      </c>
      <c r="I171" s="664" t="s">
        <v>35</v>
      </c>
      <c r="J171" s="687" t="s">
        <v>1797</v>
      </c>
      <c r="K171" s="664">
        <v>413.19</v>
      </c>
      <c r="L171" s="664">
        <v>1086.69</v>
      </c>
      <c r="M171" s="664"/>
      <c r="N171" s="664">
        <v>0</v>
      </c>
      <c r="O171" s="664"/>
      <c r="P171" s="664">
        <f t="shared" si="9"/>
        <v>0</v>
      </c>
    </row>
    <row r="172" spans="1:16" hidden="1" x14ac:dyDescent="0.25">
      <c r="A172" s="689" t="s">
        <v>1809</v>
      </c>
      <c r="B172" s="662" t="s">
        <v>281</v>
      </c>
      <c r="C172" s="663" t="s">
        <v>59</v>
      </c>
      <c r="D172" s="688">
        <v>24.03</v>
      </c>
      <c r="E172" s="688"/>
      <c r="F172" s="664" t="s">
        <v>126</v>
      </c>
      <c r="G172" s="664" t="s">
        <v>361</v>
      </c>
      <c r="H172" s="664" t="s">
        <v>118</v>
      </c>
      <c r="I172" s="664" t="s">
        <v>35</v>
      </c>
      <c r="J172" s="687" t="s">
        <v>1797</v>
      </c>
      <c r="K172" s="664">
        <v>413.19</v>
      </c>
      <c r="L172" s="664">
        <v>9928.9557000000004</v>
      </c>
      <c r="M172" s="664"/>
      <c r="N172" s="664">
        <v>0</v>
      </c>
      <c r="O172" s="664"/>
      <c r="P172" s="664">
        <f t="shared" si="9"/>
        <v>0</v>
      </c>
    </row>
    <row r="173" spans="1:16" ht="31.5" hidden="1" x14ac:dyDescent="0.25">
      <c r="A173" s="689" t="s">
        <v>1813</v>
      </c>
      <c r="B173" s="662" t="s">
        <v>991</v>
      </c>
      <c r="C173" s="663" t="s">
        <v>59</v>
      </c>
      <c r="D173" s="688">
        <v>30.82</v>
      </c>
      <c r="E173" s="688"/>
      <c r="F173" s="664" t="s">
        <v>126</v>
      </c>
      <c r="G173" s="664" t="s">
        <v>361</v>
      </c>
      <c r="H173" s="664">
        <v>570350</v>
      </c>
      <c r="I173" s="664" t="s">
        <v>35</v>
      </c>
      <c r="J173" s="687" t="s">
        <v>1797</v>
      </c>
      <c r="K173" s="664">
        <v>413.19</v>
      </c>
      <c r="L173" s="664">
        <v>12734.52</v>
      </c>
      <c r="M173" s="664"/>
      <c r="N173" s="664">
        <v>0</v>
      </c>
      <c r="O173" s="664"/>
      <c r="P173" s="664">
        <f t="shared" si="9"/>
        <v>0</v>
      </c>
    </row>
    <row r="174" spans="1:16" ht="31.5" hidden="1" x14ac:dyDescent="0.25">
      <c r="A174" s="689" t="s">
        <v>1822</v>
      </c>
      <c r="B174" s="662" t="s">
        <v>73</v>
      </c>
      <c r="C174" s="663" t="s">
        <v>59</v>
      </c>
      <c r="D174" s="688">
        <v>27.17</v>
      </c>
      <c r="E174" s="688"/>
      <c r="F174" s="664" t="s">
        <v>126</v>
      </c>
      <c r="G174" s="664" t="s">
        <v>361</v>
      </c>
      <c r="H174" s="664">
        <v>570350</v>
      </c>
      <c r="I174" s="664" t="s">
        <v>35</v>
      </c>
      <c r="J174" s="687" t="s">
        <v>1797</v>
      </c>
      <c r="K174" s="664">
        <v>413.19</v>
      </c>
      <c r="L174" s="664">
        <v>11226.37</v>
      </c>
      <c r="M174" s="664"/>
      <c r="N174" s="664">
        <v>0</v>
      </c>
      <c r="O174" s="664"/>
      <c r="P174" s="664">
        <f t="shared" si="9"/>
        <v>0</v>
      </c>
    </row>
    <row r="175" spans="1:16" ht="31.5" hidden="1" x14ac:dyDescent="0.25">
      <c r="A175" s="689" t="s">
        <v>48</v>
      </c>
      <c r="B175" s="662" t="s">
        <v>73</v>
      </c>
      <c r="C175" s="663" t="s">
        <v>56</v>
      </c>
      <c r="D175" s="688">
        <v>3</v>
      </c>
      <c r="E175" s="688"/>
      <c r="F175" s="664"/>
      <c r="G175" s="664" t="s">
        <v>361</v>
      </c>
      <c r="H175" s="664" t="s">
        <v>118</v>
      </c>
      <c r="I175" s="664" t="s">
        <v>35</v>
      </c>
      <c r="J175" s="687" t="s">
        <v>1797</v>
      </c>
      <c r="K175" s="664">
        <v>413.19</v>
      </c>
      <c r="L175" s="664">
        <v>1239.57</v>
      </c>
      <c r="M175" s="664"/>
      <c r="N175" s="664">
        <v>0</v>
      </c>
      <c r="O175" s="664"/>
      <c r="P175" s="664">
        <f t="shared" si="9"/>
        <v>0</v>
      </c>
    </row>
    <row r="176" spans="1:16" hidden="1" x14ac:dyDescent="0.25">
      <c r="A176" s="560" t="s">
        <v>28</v>
      </c>
      <c r="B176" s="559" t="s">
        <v>102</v>
      </c>
      <c r="C176" s="560"/>
      <c r="D176" s="691"/>
      <c r="E176" s="691"/>
      <c r="F176" s="692"/>
      <c r="G176" s="561"/>
      <c r="H176" s="561"/>
      <c r="I176" s="561"/>
      <c r="J176" s="693"/>
      <c r="K176" s="561">
        <v>0</v>
      </c>
      <c r="L176" s="692"/>
      <c r="M176" s="692"/>
      <c r="N176" s="692">
        <v>0</v>
      </c>
      <c r="O176" s="692"/>
      <c r="P176" s="692">
        <f t="shared" si="9"/>
        <v>0</v>
      </c>
    </row>
    <row r="177" spans="1:16" hidden="1" x14ac:dyDescent="0.25">
      <c r="A177" s="694" t="s">
        <v>13</v>
      </c>
      <c r="B177" s="559" t="s">
        <v>102</v>
      </c>
      <c r="C177" s="694"/>
      <c r="D177" s="695"/>
      <c r="E177" s="695"/>
      <c r="F177" s="696"/>
      <c r="G177" s="697"/>
      <c r="H177" s="697"/>
      <c r="I177" s="697"/>
      <c r="J177" s="698"/>
      <c r="K177" s="697"/>
      <c r="L177" s="696"/>
      <c r="M177" s="696"/>
      <c r="N177" s="696">
        <v>0</v>
      </c>
      <c r="O177" s="696"/>
      <c r="P177" s="696">
        <f t="shared" si="9"/>
        <v>0</v>
      </c>
    </row>
    <row r="178" spans="1:16" hidden="1" x14ac:dyDescent="0.25">
      <c r="A178" s="560" t="s">
        <v>22</v>
      </c>
      <c r="B178" s="559" t="s">
        <v>58</v>
      </c>
      <c r="C178" s="560"/>
      <c r="D178" s="691"/>
      <c r="E178" s="691"/>
      <c r="F178" s="692"/>
      <c r="G178" s="561"/>
      <c r="H178" s="699"/>
      <c r="I178" s="561"/>
      <c r="J178" s="693"/>
      <c r="K178" s="561">
        <v>0</v>
      </c>
      <c r="L178" s="692"/>
      <c r="M178" s="692"/>
      <c r="N178" s="692">
        <v>0</v>
      </c>
      <c r="O178" s="692"/>
      <c r="P178" s="692">
        <f t="shared" si="9"/>
        <v>0</v>
      </c>
    </row>
    <row r="179" spans="1:16" hidden="1" x14ac:dyDescent="0.25">
      <c r="A179" s="694" t="s">
        <v>25</v>
      </c>
      <c r="B179" s="559" t="s">
        <v>1796</v>
      </c>
      <c r="C179" s="694"/>
      <c r="D179" s="695"/>
      <c r="E179" s="695"/>
      <c r="F179" s="696"/>
      <c r="G179" s="697"/>
      <c r="H179" s="697"/>
      <c r="I179" s="697"/>
      <c r="J179" s="698"/>
      <c r="K179" s="697"/>
      <c r="L179" s="692"/>
      <c r="M179" s="692"/>
      <c r="N179" s="692">
        <v>0</v>
      </c>
      <c r="O179" s="692"/>
      <c r="P179" s="692">
        <f t="shared" si="9"/>
        <v>0</v>
      </c>
    </row>
    <row r="180" spans="1:16" hidden="1" x14ac:dyDescent="0.25">
      <c r="A180" s="694" t="s">
        <v>12</v>
      </c>
      <c r="B180" s="559" t="s">
        <v>1840</v>
      </c>
      <c r="C180" s="694"/>
      <c r="D180" s="695"/>
      <c r="E180" s="695"/>
      <c r="F180" s="696"/>
      <c r="G180" s="697"/>
      <c r="H180" s="697"/>
      <c r="I180" s="697"/>
      <c r="J180" s="698"/>
      <c r="K180" s="697"/>
      <c r="L180" s="696"/>
      <c r="M180" s="696"/>
      <c r="N180" s="696">
        <v>0</v>
      </c>
      <c r="O180" s="696"/>
      <c r="P180" s="696">
        <f t="shared" si="9"/>
        <v>0</v>
      </c>
    </row>
    <row r="181" spans="1:16" hidden="1" x14ac:dyDescent="0.25">
      <c r="A181" s="560" t="s">
        <v>167</v>
      </c>
      <c r="B181" s="559" t="s">
        <v>1770</v>
      </c>
      <c r="C181" s="560"/>
      <c r="D181" s="691"/>
      <c r="E181" s="691"/>
      <c r="F181" s="692"/>
      <c r="G181" s="561"/>
      <c r="H181" s="561"/>
      <c r="I181" s="561"/>
      <c r="J181" s="693"/>
      <c r="K181" s="561"/>
      <c r="L181" s="692"/>
      <c r="M181" s="692"/>
      <c r="N181" s="692">
        <v>0</v>
      </c>
      <c r="O181" s="692"/>
      <c r="P181" s="692">
        <f t="shared" si="9"/>
        <v>0</v>
      </c>
    </row>
    <row r="182" spans="1:16" hidden="1" x14ac:dyDescent="0.25">
      <c r="A182" s="560" t="s">
        <v>83</v>
      </c>
      <c r="B182" s="559" t="s">
        <v>1770</v>
      </c>
      <c r="C182" s="560"/>
      <c r="D182" s="691"/>
      <c r="E182" s="691"/>
      <c r="F182" s="692"/>
      <c r="G182" s="561"/>
      <c r="H182" s="561"/>
      <c r="I182" s="561"/>
      <c r="J182" s="693"/>
      <c r="K182" s="561"/>
      <c r="L182" s="561"/>
      <c r="M182" s="561"/>
      <c r="N182" s="561">
        <v>0</v>
      </c>
      <c r="O182" s="561"/>
      <c r="P182" s="561">
        <f t="shared" si="9"/>
        <v>0</v>
      </c>
    </row>
    <row r="183" spans="1:16" ht="31.5" hidden="1" x14ac:dyDescent="0.25">
      <c r="A183" s="560" t="s">
        <v>166</v>
      </c>
      <c r="B183" s="559" t="s">
        <v>1745</v>
      </c>
      <c r="C183" s="560"/>
      <c r="D183" s="691"/>
      <c r="E183" s="691"/>
      <c r="F183" s="692"/>
      <c r="G183" s="561"/>
      <c r="H183" s="561"/>
      <c r="I183" s="561"/>
      <c r="J183" s="693"/>
      <c r="K183" s="561"/>
      <c r="L183" s="692"/>
      <c r="M183" s="692"/>
      <c r="N183" s="692">
        <v>0</v>
      </c>
      <c r="O183" s="692"/>
      <c r="P183" s="692">
        <f t="shared" si="9"/>
        <v>0</v>
      </c>
    </row>
    <row r="184" spans="1:16" ht="31.5" hidden="1" x14ac:dyDescent="0.25">
      <c r="A184" s="560" t="s">
        <v>82</v>
      </c>
      <c r="B184" s="559" t="s">
        <v>1745</v>
      </c>
      <c r="C184" s="560"/>
      <c r="D184" s="691"/>
      <c r="E184" s="691"/>
      <c r="F184" s="692"/>
      <c r="G184" s="561"/>
      <c r="H184" s="561"/>
      <c r="I184" s="561"/>
      <c r="J184" s="693"/>
      <c r="K184" s="561"/>
      <c r="L184" s="561"/>
      <c r="M184" s="561"/>
      <c r="N184" s="561">
        <v>0</v>
      </c>
      <c r="O184" s="561"/>
      <c r="P184" s="561">
        <f t="shared" si="9"/>
        <v>0</v>
      </c>
    </row>
    <row r="185" spans="1:16" ht="31.5" hidden="1" x14ac:dyDescent="0.25">
      <c r="A185" s="560" t="s">
        <v>164</v>
      </c>
      <c r="B185" s="559" t="s">
        <v>1688</v>
      </c>
      <c r="C185" s="560"/>
      <c r="D185" s="691"/>
      <c r="E185" s="691"/>
      <c r="F185" s="692"/>
      <c r="G185" s="561"/>
      <c r="H185" s="561"/>
      <c r="I185" s="561"/>
      <c r="J185" s="693"/>
      <c r="K185" s="561"/>
      <c r="L185" s="692"/>
      <c r="M185" s="692"/>
      <c r="N185" s="692">
        <v>0</v>
      </c>
      <c r="O185" s="692"/>
      <c r="P185" s="692">
        <f t="shared" si="9"/>
        <v>0</v>
      </c>
    </row>
    <row r="186" spans="1:16" ht="31.5" hidden="1" x14ac:dyDescent="0.25">
      <c r="A186" s="560" t="s">
        <v>80</v>
      </c>
      <c r="B186" s="559" t="s">
        <v>1688</v>
      </c>
      <c r="C186" s="560"/>
      <c r="D186" s="691"/>
      <c r="E186" s="691"/>
      <c r="F186" s="692"/>
      <c r="G186" s="561"/>
      <c r="H186" s="561"/>
      <c r="I186" s="561"/>
      <c r="J186" s="693"/>
      <c r="K186" s="561"/>
      <c r="L186" s="561"/>
      <c r="M186" s="561"/>
      <c r="N186" s="561">
        <v>0</v>
      </c>
      <c r="O186" s="561"/>
      <c r="P186" s="561">
        <f t="shared" si="9"/>
        <v>0</v>
      </c>
    </row>
    <row r="187" spans="1:16" ht="31.5" hidden="1" x14ac:dyDescent="0.25">
      <c r="A187" s="560" t="s">
        <v>31</v>
      </c>
      <c r="B187" s="559" t="s">
        <v>1661</v>
      </c>
      <c r="C187" s="560"/>
      <c r="D187" s="691"/>
      <c r="E187" s="691"/>
      <c r="F187" s="692"/>
      <c r="G187" s="561"/>
      <c r="H187" s="561"/>
      <c r="I187" s="561"/>
      <c r="J187" s="693"/>
      <c r="K187" s="561"/>
      <c r="L187" s="692"/>
      <c r="M187" s="692"/>
      <c r="N187" s="692">
        <v>0</v>
      </c>
      <c r="O187" s="692"/>
      <c r="P187" s="692">
        <f t="shared" si="9"/>
        <v>0</v>
      </c>
    </row>
    <row r="188" spans="1:16" ht="31.5" hidden="1" x14ac:dyDescent="0.25">
      <c r="A188" s="560" t="s">
        <v>27</v>
      </c>
      <c r="B188" s="559" t="s">
        <v>1661</v>
      </c>
      <c r="C188" s="560"/>
      <c r="D188" s="691"/>
      <c r="E188" s="691"/>
      <c r="F188" s="692"/>
      <c r="G188" s="561"/>
      <c r="H188" s="561"/>
      <c r="I188" s="561"/>
      <c r="J188" s="693"/>
      <c r="K188" s="561"/>
      <c r="L188" s="561"/>
      <c r="M188" s="561"/>
      <c r="N188" s="561">
        <v>0</v>
      </c>
      <c r="O188" s="561"/>
      <c r="P188" s="561">
        <f t="shared" si="9"/>
        <v>0</v>
      </c>
    </row>
    <row r="189" spans="1:16" ht="31.5" hidden="1" x14ac:dyDescent="0.25">
      <c r="A189" s="560" t="s">
        <v>165</v>
      </c>
      <c r="B189" s="559" t="s">
        <v>1717</v>
      </c>
      <c r="C189" s="560"/>
      <c r="D189" s="691"/>
      <c r="E189" s="691"/>
      <c r="F189" s="692"/>
      <c r="G189" s="561"/>
      <c r="H189" s="561"/>
      <c r="I189" s="561"/>
      <c r="J189" s="693"/>
      <c r="K189" s="561"/>
      <c r="L189" s="692"/>
      <c r="M189" s="692"/>
      <c r="N189" s="692">
        <v>0</v>
      </c>
      <c r="O189" s="692"/>
      <c r="P189" s="692">
        <f t="shared" si="9"/>
        <v>0</v>
      </c>
    </row>
    <row r="190" spans="1:16" ht="31.5" hidden="1" x14ac:dyDescent="0.25">
      <c r="A190" s="560" t="s">
        <v>81</v>
      </c>
      <c r="B190" s="559" t="s">
        <v>1717</v>
      </c>
      <c r="C190" s="560"/>
      <c r="D190" s="691"/>
      <c r="E190" s="691"/>
      <c r="F190" s="692"/>
      <c r="G190" s="561"/>
      <c r="H190" s="561"/>
      <c r="I190" s="561"/>
      <c r="J190" s="693"/>
      <c r="K190" s="561"/>
      <c r="L190" s="561"/>
      <c r="M190" s="561"/>
      <c r="N190" s="561">
        <v>0</v>
      </c>
      <c r="O190" s="561"/>
      <c r="P190" s="561">
        <f t="shared" si="9"/>
        <v>0</v>
      </c>
    </row>
    <row r="191" spans="1:16" hidden="1" x14ac:dyDescent="0.25">
      <c r="A191" s="560" t="s">
        <v>30</v>
      </c>
      <c r="B191" s="559" t="s">
        <v>1795</v>
      </c>
      <c r="C191" s="560"/>
      <c r="D191" s="691"/>
      <c r="E191" s="691"/>
      <c r="F191" s="692"/>
      <c r="G191" s="561"/>
      <c r="H191" s="561"/>
      <c r="I191" s="561"/>
      <c r="J191" s="693"/>
      <c r="K191" s="561"/>
      <c r="L191" s="692"/>
      <c r="M191" s="692"/>
      <c r="N191" s="692">
        <v>0</v>
      </c>
      <c r="O191" s="692"/>
      <c r="P191" s="692">
        <f t="shared" si="9"/>
        <v>0</v>
      </c>
    </row>
    <row r="192" spans="1:16" hidden="1" x14ac:dyDescent="0.25">
      <c r="A192" s="560" t="s">
        <v>26</v>
      </c>
      <c r="B192" s="559" t="s">
        <v>1795</v>
      </c>
      <c r="C192" s="560"/>
      <c r="D192" s="691"/>
      <c r="E192" s="691"/>
      <c r="F192" s="692"/>
      <c r="G192" s="561"/>
      <c r="H192" s="561"/>
      <c r="I192" s="561"/>
      <c r="J192" s="693"/>
      <c r="K192" s="561"/>
      <c r="L192" s="561"/>
      <c r="M192" s="561"/>
      <c r="N192" s="561">
        <v>0</v>
      </c>
      <c r="O192" s="561"/>
      <c r="P192" s="561">
        <f t="shared" si="9"/>
        <v>0</v>
      </c>
    </row>
    <row r="193" spans="1:16" hidden="1" x14ac:dyDescent="0.25">
      <c r="A193" s="703" t="s">
        <v>6</v>
      </c>
      <c r="B193" s="704" t="s">
        <v>7</v>
      </c>
      <c r="C193" s="703" t="s">
        <v>8</v>
      </c>
      <c r="D193" s="705" t="s">
        <v>10</v>
      </c>
      <c r="E193" s="705"/>
      <c r="F193" s="705" t="s">
        <v>9</v>
      </c>
      <c r="G193" s="705" t="s">
        <v>114</v>
      </c>
      <c r="H193" s="705" t="s">
        <v>111</v>
      </c>
      <c r="I193" s="705" t="s">
        <v>329</v>
      </c>
      <c r="J193" s="706" t="s">
        <v>292</v>
      </c>
      <c r="K193" s="705"/>
      <c r="L193" s="705"/>
      <c r="M193" s="705"/>
      <c r="N193" s="705">
        <v>0</v>
      </c>
      <c r="O193" s="705"/>
      <c r="P193" s="705">
        <f t="shared" si="9"/>
        <v>0</v>
      </c>
    </row>
    <row r="194" spans="1:16" hidden="1" x14ac:dyDescent="0.25">
      <c r="A194" s="707">
        <v>1</v>
      </c>
      <c r="B194" s="708" t="s">
        <v>70</v>
      </c>
      <c r="C194" s="709"/>
      <c r="D194" s="710"/>
      <c r="E194" s="710"/>
      <c r="F194" s="711"/>
      <c r="G194" s="699"/>
      <c r="H194" s="699"/>
      <c r="I194" s="699"/>
      <c r="J194" s="712"/>
      <c r="K194" s="699"/>
      <c r="L194" s="713"/>
      <c r="M194" s="713"/>
      <c r="N194" s="713">
        <v>0</v>
      </c>
      <c r="O194" s="713"/>
      <c r="P194" s="713">
        <f t="shared" si="9"/>
        <v>0</v>
      </c>
    </row>
    <row r="195" spans="1:16" hidden="1" x14ac:dyDescent="0.25">
      <c r="A195" s="714" t="s">
        <v>14</v>
      </c>
      <c r="B195" s="715" t="s">
        <v>70</v>
      </c>
      <c r="C195" s="714"/>
      <c r="D195" s="716"/>
      <c r="E195" s="716"/>
      <c r="F195" s="717"/>
      <c r="G195" s="718"/>
      <c r="H195" s="718"/>
      <c r="I195" s="718"/>
      <c r="J195" s="719"/>
      <c r="K195" s="718"/>
      <c r="L195" s="717"/>
      <c r="M195" s="717"/>
      <c r="N195" s="717">
        <v>0</v>
      </c>
      <c r="O195" s="717"/>
      <c r="P195" s="717">
        <f t="shared" si="9"/>
        <v>0</v>
      </c>
    </row>
    <row r="196" spans="1:16" hidden="1" x14ac:dyDescent="0.25">
      <c r="A196" s="689" t="s">
        <v>1819</v>
      </c>
      <c r="B196" s="662" t="s">
        <v>194</v>
      </c>
      <c r="C196" s="663" t="s">
        <v>56</v>
      </c>
      <c r="D196" s="688">
        <v>67.56</v>
      </c>
      <c r="E196" s="688"/>
      <c r="F196" s="664" t="s">
        <v>123</v>
      </c>
      <c r="G196" s="664" t="s">
        <v>116</v>
      </c>
      <c r="H196" s="664" t="s">
        <v>35</v>
      </c>
      <c r="I196" s="664">
        <v>21.36</v>
      </c>
      <c r="J196" s="687">
        <v>0.3</v>
      </c>
      <c r="K196" s="664">
        <v>27.770000000000003</v>
      </c>
      <c r="L196" s="664">
        <v>1876.14</v>
      </c>
      <c r="M196" s="664"/>
      <c r="N196" s="664">
        <v>0</v>
      </c>
      <c r="O196" s="664"/>
      <c r="P196" s="664">
        <f t="shared" si="9"/>
        <v>0</v>
      </c>
    </row>
    <row r="197" spans="1:16" hidden="1" x14ac:dyDescent="0.25">
      <c r="A197" s="689" t="s">
        <v>1820</v>
      </c>
      <c r="B197" s="662" t="s">
        <v>194</v>
      </c>
      <c r="C197" s="663" t="s">
        <v>56</v>
      </c>
      <c r="D197" s="688">
        <v>395.34999999999997</v>
      </c>
      <c r="E197" s="688"/>
      <c r="F197" s="664" t="s">
        <v>123</v>
      </c>
      <c r="G197" s="664" t="s">
        <v>116</v>
      </c>
      <c r="H197" s="664" t="s">
        <v>35</v>
      </c>
      <c r="I197" s="664">
        <v>21.36</v>
      </c>
      <c r="J197" s="687">
        <v>0.3</v>
      </c>
      <c r="K197" s="664">
        <v>27.770000000000003</v>
      </c>
      <c r="L197" s="664">
        <v>10978.869500000001</v>
      </c>
      <c r="M197" s="664"/>
      <c r="N197" s="664">
        <v>0</v>
      </c>
      <c r="O197" s="664"/>
      <c r="P197" s="664">
        <f t="shared" si="9"/>
        <v>0</v>
      </c>
    </row>
    <row r="198" spans="1:16" ht="63" hidden="1" x14ac:dyDescent="0.25">
      <c r="A198" s="721" t="s">
        <v>337</v>
      </c>
      <c r="B198" s="660" t="s">
        <v>1629</v>
      </c>
      <c r="C198" s="661" t="s">
        <v>57</v>
      </c>
      <c r="D198" s="683">
        <v>15</v>
      </c>
      <c r="E198" s="683"/>
      <c r="F198" s="659" t="s">
        <v>35</v>
      </c>
      <c r="G198" s="659" t="s">
        <v>137</v>
      </c>
      <c r="H198" s="659" t="s">
        <v>35</v>
      </c>
      <c r="I198" s="659">
        <v>417.09</v>
      </c>
      <c r="J198" s="681">
        <v>0.2</v>
      </c>
      <c r="K198" s="659">
        <v>500.51</v>
      </c>
      <c r="L198" s="659">
        <v>7507.65</v>
      </c>
      <c r="M198" s="659"/>
      <c r="N198" s="659">
        <v>0</v>
      </c>
      <c r="O198" s="659"/>
      <c r="P198" s="659">
        <f t="shared" si="9"/>
        <v>0</v>
      </c>
    </row>
    <row r="199" spans="1:16" ht="94.5" hidden="1" x14ac:dyDescent="0.25">
      <c r="A199" s="722" t="s">
        <v>338</v>
      </c>
      <c r="B199" s="662" t="s">
        <v>376</v>
      </c>
      <c r="C199" s="663" t="s">
        <v>57</v>
      </c>
      <c r="D199" s="688">
        <v>291</v>
      </c>
      <c r="E199" s="688"/>
      <c r="F199" s="664" t="s">
        <v>35</v>
      </c>
      <c r="G199" s="664" t="s">
        <v>137</v>
      </c>
      <c r="H199" s="664" t="s">
        <v>35</v>
      </c>
      <c r="I199" s="664">
        <v>224.91</v>
      </c>
      <c r="J199" s="687">
        <v>0.2</v>
      </c>
      <c r="K199" s="664">
        <v>269.89999999999998</v>
      </c>
      <c r="L199" s="664">
        <v>78540.899999999994</v>
      </c>
      <c r="M199" s="664"/>
      <c r="N199" s="664">
        <v>0</v>
      </c>
      <c r="O199" s="664"/>
      <c r="P199" s="664">
        <f t="shared" si="9"/>
        <v>0</v>
      </c>
    </row>
    <row r="200" spans="1:16" ht="94.5" hidden="1" x14ac:dyDescent="0.25">
      <c r="A200" s="722" t="s">
        <v>1831</v>
      </c>
      <c r="B200" s="662" t="s">
        <v>376</v>
      </c>
      <c r="C200" s="663" t="s">
        <v>57</v>
      </c>
      <c r="D200" s="688">
        <v>364</v>
      </c>
      <c r="E200" s="688"/>
      <c r="F200" s="664" t="s">
        <v>35</v>
      </c>
      <c r="G200" s="664" t="s">
        <v>137</v>
      </c>
      <c r="H200" s="664" t="s">
        <v>35</v>
      </c>
      <c r="I200" s="664">
        <v>224.91</v>
      </c>
      <c r="J200" s="687">
        <v>0.2</v>
      </c>
      <c r="K200" s="664">
        <v>269.89999999999998</v>
      </c>
      <c r="L200" s="664">
        <v>98243.6</v>
      </c>
      <c r="M200" s="664"/>
      <c r="N200" s="664">
        <v>0</v>
      </c>
      <c r="O200" s="664"/>
      <c r="P200" s="664">
        <f t="shared" si="9"/>
        <v>0</v>
      </c>
    </row>
    <row r="201" spans="1:16" ht="94.5" hidden="1" x14ac:dyDescent="0.25">
      <c r="A201" s="722" t="s">
        <v>1832</v>
      </c>
      <c r="B201" s="662" t="s">
        <v>376</v>
      </c>
      <c r="C201" s="663" t="s">
        <v>57</v>
      </c>
      <c r="D201" s="688">
        <v>149</v>
      </c>
      <c r="E201" s="688"/>
      <c r="F201" s="664" t="s">
        <v>35</v>
      </c>
      <c r="G201" s="664" t="s">
        <v>137</v>
      </c>
      <c r="H201" s="664" t="s">
        <v>35</v>
      </c>
      <c r="I201" s="664">
        <v>224.91</v>
      </c>
      <c r="J201" s="687">
        <v>0.2</v>
      </c>
      <c r="K201" s="664">
        <v>269.89999999999998</v>
      </c>
      <c r="L201" s="664">
        <v>40215.1</v>
      </c>
      <c r="M201" s="664"/>
      <c r="N201" s="664">
        <v>0</v>
      </c>
      <c r="O201" s="664"/>
      <c r="P201" s="664">
        <f t="shared" si="9"/>
        <v>0</v>
      </c>
    </row>
    <row r="202" spans="1:16" ht="94.5" hidden="1" x14ac:dyDescent="0.25">
      <c r="A202" s="722" t="s">
        <v>1833</v>
      </c>
      <c r="B202" s="662" t="s">
        <v>376</v>
      </c>
      <c r="C202" s="663" t="s">
        <v>57</v>
      </c>
      <c r="D202" s="688">
        <v>65</v>
      </c>
      <c r="E202" s="688"/>
      <c r="F202" s="664" t="s">
        <v>35</v>
      </c>
      <c r="G202" s="664" t="s">
        <v>137</v>
      </c>
      <c r="H202" s="664" t="s">
        <v>35</v>
      </c>
      <c r="I202" s="664">
        <v>224.91</v>
      </c>
      <c r="J202" s="687">
        <v>0.2</v>
      </c>
      <c r="K202" s="664">
        <v>269.89999999999998</v>
      </c>
      <c r="L202" s="664">
        <v>17543.5</v>
      </c>
      <c r="M202" s="664"/>
      <c r="N202" s="664">
        <v>0</v>
      </c>
      <c r="O202" s="664"/>
      <c r="P202" s="664">
        <f t="shared" si="9"/>
        <v>0</v>
      </c>
    </row>
    <row r="203" spans="1:16" ht="94.5" hidden="1" x14ac:dyDescent="0.25">
      <c r="A203" s="722" t="s">
        <v>1834</v>
      </c>
      <c r="B203" s="662" t="s">
        <v>376</v>
      </c>
      <c r="C203" s="663" t="s">
        <v>57</v>
      </c>
      <c r="D203" s="688">
        <v>93</v>
      </c>
      <c r="E203" s="688"/>
      <c r="F203" s="664" t="s">
        <v>35</v>
      </c>
      <c r="G203" s="664" t="s">
        <v>137</v>
      </c>
      <c r="H203" s="664" t="s">
        <v>35</v>
      </c>
      <c r="I203" s="664">
        <v>224.91</v>
      </c>
      <c r="J203" s="687">
        <v>0.2</v>
      </c>
      <c r="K203" s="664">
        <v>269.89999999999998</v>
      </c>
      <c r="L203" s="664">
        <v>25100.7</v>
      </c>
      <c r="M203" s="664"/>
      <c r="N203" s="664">
        <v>0</v>
      </c>
      <c r="O203" s="664"/>
      <c r="P203" s="664">
        <f t="shared" si="9"/>
        <v>0</v>
      </c>
    </row>
    <row r="204" spans="1:16" ht="47.25" hidden="1" x14ac:dyDescent="0.25">
      <c r="A204" s="686" t="s">
        <v>1678</v>
      </c>
      <c r="B204" s="662" t="s">
        <v>375</v>
      </c>
      <c r="C204" s="663" t="s">
        <v>57</v>
      </c>
      <c r="D204" s="688">
        <v>423</v>
      </c>
      <c r="E204" s="688"/>
      <c r="F204" s="664" t="s">
        <v>35</v>
      </c>
      <c r="G204" s="664" t="s">
        <v>137</v>
      </c>
      <c r="H204" s="664" t="s">
        <v>35</v>
      </c>
      <c r="I204" s="664">
        <v>10.47</v>
      </c>
      <c r="J204" s="687">
        <v>0.2</v>
      </c>
      <c r="K204" s="664">
        <v>12.57</v>
      </c>
      <c r="L204" s="664">
        <v>5317.11</v>
      </c>
      <c r="M204" s="664"/>
      <c r="N204" s="664">
        <v>0</v>
      </c>
      <c r="O204" s="664"/>
      <c r="P204" s="664">
        <f t="shared" ref="P204:P267" si="10">N204+N203</f>
        <v>0</v>
      </c>
    </row>
    <row r="205" spans="1:16" ht="47.25" hidden="1" x14ac:dyDescent="0.25">
      <c r="A205" s="686" t="s">
        <v>1705</v>
      </c>
      <c r="B205" s="662" t="s">
        <v>375</v>
      </c>
      <c r="C205" s="663" t="s">
        <v>57</v>
      </c>
      <c r="D205" s="688">
        <v>547</v>
      </c>
      <c r="E205" s="688"/>
      <c r="F205" s="664" t="s">
        <v>35</v>
      </c>
      <c r="G205" s="664" t="s">
        <v>137</v>
      </c>
      <c r="H205" s="664" t="s">
        <v>35</v>
      </c>
      <c r="I205" s="664">
        <v>10.47</v>
      </c>
      <c r="J205" s="687">
        <v>0.2</v>
      </c>
      <c r="K205" s="664">
        <v>12.57</v>
      </c>
      <c r="L205" s="664">
        <v>6875.79</v>
      </c>
      <c r="M205" s="664"/>
      <c r="N205" s="664">
        <v>0</v>
      </c>
      <c r="O205" s="664"/>
      <c r="P205" s="664">
        <f t="shared" si="10"/>
        <v>0</v>
      </c>
    </row>
    <row r="206" spans="1:16" ht="47.25" hidden="1" x14ac:dyDescent="0.25">
      <c r="A206" s="686" t="s">
        <v>1734</v>
      </c>
      <c r="B206" s="662" t="s">
        <v>375</v>
      </c>
      <c r="C206" s="663" t="s">
        <v>57</v>
      </c>
      <c r="D206" s="688">
        <v>239</v>
      </c>
      <c r="E206" s="688"/>
      <c r="F206" s="664" t="s">
        <v>35</v>
      </c>
      <c r="G206" s="664" t="s">
        <v>137</v>
      </c>
      <c r="H206" s="664" t="s">
        <v>35</v>
      </c>
      <c r="I206" s="664">
        <v>10.47</v>
      </c>
      <c r="J206" s="687">
        <v>0.2</v>
      </c>
      <c r="K206" s="664">
        <v>12.57</v>
      </c>
      <c r="L206" s="664">
        <v>3004.23</v>
      </c>
      <c r="M206" s="664"/>
      <c r="N206" s="664">
        <v>0</v>
      </c>
      <c r="O206" s="664"/>
      <c r="P206" s="664">
        <f t="shared" si="10"/>
        <v>0</v>
      </c>
    </row>
    <row r="207" spans="1:16" ht="47.25" hidden="1" x14ac:dyDescent="0.25">
      <c r="A207" s="686" t="s">
        <v>1760</v>
      </c>
      <c r="B207" s="662" t="s">
        <v>375</v>
      </c>
      <c r="C207" s="663" t="s">
        <v>57</v>
      </c>
      <c r="D207" s="688">
        <v>321</v>
      </c>
      <c r="E207" s="688"/>
      <c r="F207" s="664" t="s">
        <v>35</v>
      </c>
      <c r="G207" s="664" t="s">
        <v>137</v>
      </c>
      <c r="H207" s="664" t="s">
        <v>35</v>
      </c>
      <c r="I207" s="664">
        <v>10.47</v>
      </c>
      <c r="J207" s="687">
        <v>0.2</v>
      </c>
      <c r="K207" s="664">
        <v>12.57</v>
      </c>
      <c r="L207" s="664">
        <v>4034.97</v>
      </c>
      <c r="M207" s="664"/>
      <c r="N207" s="664">
        <v>0</v>
      </c>
      <c r="O207" s="664"/>
      <c r="P207" s="664">
        <f t="shared" si="10"/>
        <v>0</v>
      </c>
    </row>
    <row r="208" spans="1:16" ht="47.25" hidden="1" x14ac:dyDescent="0.25">
      <c r="A208" s="686" t="s">
        <v>1785</v>
      </c>
      <c r="B208" s="662" t="s">
        <v>375</v>
      </c>
      <c r="C208" s="663" t="s">
        <v>57</v>
      </c>
      <c r="D208" s="688">
        <v>347</v>
      </c>
      <c r="E208" s="688"/>
      <c r="F208" s="664" t="s">
        <v>35</v>
      </c>
      <c r="G208" s="664" t="s">
        <v>137</v>
      </c>
      <c r="H208" s="664" t="s">
        <v>35</v>
      </c>
      <c r="I208" s="664">
        <v>10.47</v>
      </c>
      <c r="J208" s="687">
        <v>0.2</v>
      </c>
      <c r="K208" s="664">
        <v>12.57</v>
      </c>
      <c r="L208" s="664">
        <v>4361.79</v>
      </c>
      <c r="M208" s="664"/>
      <c r="N208" s="664">
        <v>0</v>
      </c>
      <c r="O208" s="664"/>
      <c r="P208" s="664">
        <f t="shared" si="10"/>
        <v>0</v>
      </c>
    </row>
    <row r="209" spans="1:16" ht="47.25" hidden="1" x14ac:dyDescent="0.25">
      <c r="A209" s="682" t="s">
        <v>1679</v>
      </c>
      <c r="B209" s="660" t="s">
        <v>1628</v>
      </c>
      <c r="C209" s="661" t="s">
        <v>57</v>
      </c>
      <c r="D209" s="683">
        <v>336</v>
      </c>
      <c r="E209" s="683"/>
      <c r="F209" s="659" t="s">
        <v>35</v>
      </c>
      <c r="G209" s="659" t="s">
        <v>137</v>
      </c>
      <c r="H209" s="659" t="s">
        <v>35</v>
      </c>
      <c r="I209" s="659">
        <v>11.69</v>
      </c>
      <c r="J209" s="681">
        <v>0.2</v>
      </c>
      <c r="K209" s="659">
        <v>14.03</v>
      </c>
      <c r="L209" s="659">
        <v>4714.08</v>
      </c>
      <c r="M209" s="659"/>
      <c r="N209" s="659">
        <v>0</v>
      </c>
      <c r="O209" s="659"/>
      <c r="P209" s="659">
        <f t="shared" si="10"/>
        <v>0</v>
      </c>
    </row>
    <row r="210" spans="1:16" ht="47.25" hidden="1" x14ac:dyDescent="0.25">
      <c r="A210" s="682" t="s">
        <v>1706</v>
      </c>
      <c r="B210" s="660" t="s">
        <v>1628</v>
      </c>
      <c r="C210" s="661" t="s">
        <v>57</v>
      </c>
      <c r="D210" s="683">
        <v>493</v>
      </c>
      <c r="E210" s="683"/>
      <c r="F210" s="659" t="s">
        <v>35</v>
      </c>
      <c r="G210" s="659" t="s">
        <v>137</v>
      </c>
      <c r="H210" s="659" t="s">
        <v>35</v>
      </c>
      <c r="I210" s="659">
        <v>11.69</v>
      </c>
      <c r="J210" s="681">
        <v>0.2</v>
      </c>
      <c r="K210" s="659">
        <v>14.03</v>
      </c>
      <c r="L210" s="659">
        <v>6916.79</v>
      </c>
      <c r="M210" s="659"/>
      <c r="N210" s="659">
        <v>0</v>
      </c>
      <c r="O210" s="659"/>
      <c r="P210" s="659">
        <f t="shared" si="10"/>
        <v>0</v>
      </c>
    </row>
    <row r="211" spans="1:16" ht="47.25" hidden="1" x14ac:dyDescent="0.25">
      <c r="A211" s="682" t="s">
        <v>1735</v>
      </c>
      <c r="B211" s="660" t="s">
        <v>1628</v>
      </c>
      <c r="C211" s="661" t="s">
        <v>57</v>
      </c>
      <c r="D211" s="683">
        <v>240</v>
      </c>
      <c r="E211" s="683"/>
      <c r="F211" s="659" t="s">
        <v>35</v>
      </c>
      <c r="G211" s="659" t="s">
        <v>137</v>
      </c>
      <c r="H211" s="659" t="s">
        <v>35</v>
      </c>
      <c r="I211" s="659">
        <v>11.69</v>
      </c>
      <c r="J211" s="681">
        <v>0.2</v>
      </c>
      <c r="K211" s="659">
        <v>14.03</v>
      </c>
      <c r="L211" s="659">
        <v>3367.2</v>
      </c>
      <c r="M211" s="659"/>
      <c r="N211" s="659">
        <v>0</v>
      </c>
      <c r="O211" s="659"/>
      <c r="P211" s="659">
        <f t="shared" si="10"/>
        <v>0</v>
      </c>
    </row>
    <row r="212" spans="1:16" ht="47.25" hidden="1" x14ac:dyDescent="0.25">
      <c r="A212" s="682" t="s">
        <v>1761</v>
      </c>
      <c r="B212" s="660" t="s">
        <v>1628</v>
      </c>
      <c r="C212" s="661" t="s">
        <v>57</v>
      </c>
      <c r="D212" s="683">
        <v>190</v>
      </c>
      <c r="E212" s="683"/>
      <c r="F212" s="659" t="s">
        <v>35</v>
      </c>
      <c r="G212" s="659" t="s">
        <v>137</v>
      </c>
      <c r="H212" s="659" t="s">
        <v>35</v>
      </c>
      <c r="I212" s="659">
        <v>11.69</v>
      </c>
      <c r="J212" s="681">
        <v>0.2</v>
      </c>
      <c r="K212" s="659">
        <v>14.03</v>
      </c>
      <c r="L212" s="659">
        <v>2665.7</v>
      </c>
      <c r="M212" s="659"/>
      <c r="N212" s="659">
        <v>0</v>
      </c>
      <c r="O212" s="659"/>
      <c r="P212" s="659">
        <f t="shared" si="10"/>
        <v>0</v>
      </c>
    </row>
    <row r="213" spans="1:16" ht="47.25" hidden="1" x14ac:dyDescent="0.25">
      <c r="A213" s="682" t="s">
        <v>1786</v>
      </c>
      <c r="B213" s="660" t="s">
        <v>1628</v>
      </c>
      <c r="C213" s="661" t="s">
        <v>57</v>
      </c>
      <c r="D213" s="683">
        <v>264</v>
      </c>
      <c r="E213" s="683"/>
      <c r="F213" s="659" t="s">
        <v>35</v>
      </c>
      <c r="G213" s="659" t="s">
        <v>137</v>
      </c>
      <c r="H213" s="659" t="s">
        <v>35</v>
      </c>
      <c r="I213" s="659">
        <v>11.69</v>
      </c>
      <c r="J213" s="681">
        <v>0.2</v>
      </c>
      <c r="K213" s="659">
        <v>14.03</v>
      </c>
      <c r="L213" s="659">
        <v>3703.92</v>
      </c>
      <c r="M213" s="659"/>
      <c r="N213" s="659">
        <v>0</v>
      </c>
      <c r="O213" s="659"/>
      <c r="P213" s="659">
        <f t="shared" si="10"/>
        <v>0</v>
      </c>
    </row>
    <row r="214" spans="1:16" ht="63" hidden="1" x14ac:dyDescent="0.25">
      <c r="A214" s="723" t="s">
        <v>1677</v>
      </c>
      <c r="B214" s="665" t="s">
        <v>1627</v>
      </c>
      <c r="C214" s="666" t="s">
        <v>57</v>
      </c>
      <c r="D214" s="724">
        <v>352</v>
      </c>
      <c r="E214" s="724"/>
      <c r="F214" s="667" t="s">
        <v>35</v>
      </c>
      <c r="G214" s="667" t="s">
        <v>137</v>
      </c>
      <c r="H214" s="667" t="s">
        <v>35</v>
      </c>
      <c r="I214" s="667">
        <v>17.57</v>
      </c>
      <c r="J214" s="725">
        <v>0.2</v>
      </c>
      <c r="K214" s="667">
        <v>21.09</v>
      </c>
      <c r="L214" s="667">
        <v>7423.68</v>
      </c>
      <c r="M214" s="667"/>
      <c r="N214" s="667">
        <v>0</v>
      </c>
      <c r="O214" s="667"/>
      <c r="P214" s="667">
        <f t="shared" si="10"/>
        <v>0</v>
      </c>
    </row>
    <row r="215" spans="1:16" ht="63" hidden="1" x14ac:dyDescent="0.25">
      <c r="A215" s="723" t="s">
        <v>1704</v>
      </c>
      <c r="B215" s="665" t="s">
        <v>1627</v>
      </c>
      <c r="C215" s="666" t="s">
        <v>57</v>
      </c>
      <c r="D215" s="724">
        <v>519</v>
      </c>
      <c r="E215" s="724"/>
      <c r="F215" s="667" t="s">
        <v>35</v>
      </c>
      <c r="G215" s="667" t="s">
        <v>137</v>
      </c>
      <c r="H215" s="667" t="s">
        <v>35</v>
      </c>
      <c r="I215" s="667">
        <v>17.57</v>
      </c>
      <c r="J215" s="725">
        <v>0.2</v>
      </c>
      <c r="K215" s="667">
        <v>21.09</v>
      </c>
      <c r="L215" s="667">
        <v>10945.71</v>
      </c>
      <c r="M215" s="667"/>
      <c r="N215" s="667">
        <v>0</v>
      </c>
      <c r="O215" s="667"/>
      <c r="P215" s="667">
        <f t="shared" si="10"/>
        <v>0</v>
      </c>
    </row>
    <row r="216" spans="1:16" ht="63" hidden="1" x14ac:dyDescent="0.25">
      <c r="A216" s="723" t="s">
        <v>1733</v>
      </c>
      <c r="B216" s="665" t="s">
        <v>1627</v>
      </c>
      <c r="C216" s="666" t="s">
        <v>57</v>
      </c>
      <c r="D216" s="724">
        <v>225</v>
      </c>
      <c r="E216" s="724"/>
      <c r="F216" s="667" t="s">
        <v>35</v>
      </c>
      <c r="G216" s="667" t="s">
        <v>137</v>
      </c>
      <c r="H216" s="667" t="s">
        <v>35</v>
      </c>
      <c r="I216" s="667">
        <v>17.57</v>
      </c>
      <c r="J216" s="725">
        <v>0.2</v>
      </c>
      <c r="K216" s="667">
        <v>21.09</v>
      </c>
      <c r="L216" s="667">
        <v>4745.25</v>
      </c>
      <c r="M216" s="667"/>
      <c r="N216" s="667">
        <v>0</v>
      </c>
      <c r="O216" s="667"/>
      <c r="P216" s="667">
        <f t="shared" si="10"/>
        <v>0</v>
      </c>
    </row>
    <row r="217" spans="1:16" ht="63" hidden="1" x14ac:dyDescent="0.25">
      <c r="A217" s="723" t="s">
        <v>1759</v>
      </c>
      <c r="B217" s="665" t="s">
        <v>1627</v>
      </c>
      <c r="C217" s="666" t="s">
        <v>57</v>
      </c>
      <c r="D217" s="724">
        <v>294</v>
      </c>
      <c r="E217" s="724"/>
      <c r="F217" s="667" t="s">
        <v>35</v>
      </c>
      <c r="G217" s="667" t="s">
        <v>137</v>
      </c>
      <c r="H217" s="667" t="s">
        <v>35</v>
      </c>
      <c r="I217" s="667">
        <v>17.57</v>
      </c>
      <c r="J217" s="725">
        <v>0.2</v>
      </c>
      <c r="K217" s="667">
        <v>21.09</v>
      </c>
      <c r="L217" s="667">
        <v>6200.46</v>
      </c>
      <c r="M217" s="667"/>
      <c r="N217" s="667">
        <v>0</v>
      </c>
      <c r="O217" s="667"/>
      <c r="P217" s="667">
        <f t="shared" si="10"/>
        <v>0</v>
      </c>
    </row>
    <row r="218" spans="1:16" ht="63" hidden="1" x14ac:dyDescent="0.25">
      <c r="A218" s="723" t="s">
        <v>1784</v>
      </c>
      <c r="B218" s="665" t="s">
        <v>1627</v>
      </c>
      <c r="C218" s="666" t="s">
        <v>57</v>
      </c>
      <c r="D218" s="724">
        <v>319</v>
      </c>
      <c r="E218" s="724"/>
      <c r="F218" s="667" t="s">
        <v>35</v>
      </c>
      <c r="G218" s="667" t="s">
        <v>137</v>
      </c>
      <c r="H218" s="667" t="s">
        <v>35</v>
      </c>
      <c r="I218" s="667">
        <v>17.57</v>
      </c>
      <c r="J218" s="725">
        <v>0.2</v>
      </c>
      <c r="K218" s="667">
        <v>21.09</v>
      </c>
      <c r="L218" s="667">
        <v>6727.71</v>
      </c>
      <c r="M218" s="667"/>
      <c r="N218" s="667">
        <v>0</v>
      </c>
      <c r="O218" s="667"/>
      <c r="P218" s="667">
        <f t="shared" si="10"/>
        <v>0</v>
      </c>
    </row>
    <row r="219" spans="1:16" ht="31.5" hidden="1" x14ac:dyDescent="0.25">
      <c r="A219" s="723" t="s">
        <v>1663</v>
      </c>
      <c r="B219" s="665" t="s">
        <v>367</v>
      </c>
      <c r="C219" s="666" t="s">
        <v>40</v>
      </c>
      <c r="D219" s="724">
        <v>2</v>
      </c>
      <c r="E219" s="724"/>
      <c r="F219" s="667" t="s">
        <v>35</v>
      </c>
      <c r="G219" s="667" t="s">
        <v>137</v>
      </c>
      <c r="H219" s="667" t="s">
        <v>35</v>
      </c>
      <c r="I219" s="667">
        <v>1895.86</v>
      </c>
      <c r="J219" s="725">
        <v>0.2</v>
      </c>
      <c r="K219" s="667">
        <v>2275.0400000000004</v>
      </c>
      <c r="L219" s="667">
        <v>4550.08</v>
      </c>
      <c r="M219" s="667"/>
      <c r="N219" s="667">
        <v>0</v>
      </c>
      <c r="O219" s="667"/>
      <c r="P219" s="667">
        <f t="shared" si="10"/>
        <v>0</v>
      </c>
    </row>
    <row r="220" spans="1:16" ht="31.5" hidden="1" x14ac:dyDescent="0.25">
      <c r="A220" s="723" t="s">
        <v>1690</v>
      </c>
      <c r="B220" s="665" t="s">
        <v>367</v>
      </c>
      <c r="C220" s="666" t="s">
        <v>40</v>
      </c>
      <c r="D220" s="724">
        <v>2</v>
      </c>
      <c r="E220" s="724"/>
      <c r="F220" s="667" t="s">
        <v>35</v>
      </c>
      <c r="G220" s="667" t="s">
        <v>137</v>
      </c>
      <c r="H220" s="667" t="s">
        <v>35</v>
      </c>
      <c r="I220" s="667">
        <v>1895.86</v>
      </c>
      <c r="J220" s="725">
        <v>0.2</v>
      </c>
      <c r="K220" s="667">
        <v>2275.0400000000004</v>
      </c>
      <c r="L220" s="667">
        <v>4550.08</v>
      </c>
      <c r="M220" s="667"/>
      <c r="N220" s="667">
        <v>0</v>
      </c>
      <c r="O220" s="667"/>
      <c r="P220" s="667">
        <f t="shared" si="10"/>
        <v>0</v>
      </c>
    </row>
    <row r="221" spans="1:16" ht="31.5" hidden="1" x14ac:dyDescent="0.25">
      <c r="A221" s="723" t="s">
        <v>1719</v>
      </c>
      <c r="B221" s="665" t="s">
        <v>367</v>
      </c>
      <c r="C221" s="666" t="s">
        <v>40</v>
      </c>
      <c r="D221" s="724">
        <v>1</v>
      </c>
      <c r="E221" s="724"/>
      <c r="F221" s="667" t="s">
        <v>35</v>
      </c>
      <c r="G221" s="667" t="s">
        <v>137</v>
      </c>
      <c r="H221" s="667" t="s">
        <v>35</v>
      </c>
      <c r="I221" s="667">
        <v>1895.86</v>
      </c>
      <c r="J221" s="725">
        <v>0.2</v>
      </c>
      <c r="K221" s="667">
        <v>2275.0400000000004</v>
      </c>
      <c r="L221" s="667">
        <v>2275.04</v>
      </c>
      <c r="M221" s="667"/>
      <c r="N221" s="667">
        <v>0</v>
      </c>
      <c r="O221" s="667"/>
      <c r="P221" s="667">
        <f t="shared" si="10"/>
        <v>0</v>
      </c>
    </row>
    <row r="222" spans="1:16" ht="31.5" hidden="1" x14ac:dyDescent="0.25">
      <c r="A222" s="723" t="s">
        <v>1747</v>
      </c>
      <c r="B222" s="665" t="s">
        <v>367</v>
      </c>
      <c r="C222" s="666" t="s">
        <v>40</v>
      </c>
      <c r="D222" s="724">
        <v>2</v>
      </c>
      <c r="E222" s="724"/>
      <c r="F222" s="667" t="s">
        <v>35</v>
      </c>
      <c r="G222" s="667" t="s">
        <v>137</v>
      </c>
      <c r="H222" s="667" t="s">
        <v>35</v>
      </c>
      <c r="I222" s="667">
        <v>1895.86</v>
      </c>
      <c r="J222" s="725">
        <v>0.2</v>
      </c>
      <c r="K222" s="667">
        <v>2275.0400000000004</v>
      </c>
      <c r="L222" s="667">
        <v>4550.08</v>
      </c>
      <c r="M222" s="667"/>
      <c r="N222" s="667">
        <v>0</v>
      </c>
      <c r="O222" s="667"/>
      <c r="P222" s="667">
        <f t="shared" si="10"/>
        <v>0</v>
      </c>
    </row>
    <row r="223" spans="1:16" ht="31.5" hidden="1" x14ac:dyDescent="0.25">
      <c r="A223" s="674" t="s">
        <v>1664</v>
      </c>
      <c r="B223" s="565" t="s">
        <v>368</v>
      </c>
      <c r="C223" s="555" t="s">
        <v>40</v>
      </c>
      <c r="D223" s="568">
        <v>3</v>
      </c>
      <c r="E223" s="568"/>
      <c r="F223" s="556" t="s">
        <v>35</v>
      </c>
      <c r="G223" s="556" t="s">
        <v>137</v>
      </c>
      <c r="H223" s="556" t="s">
        <v>35</v>
      </c>
      <c r="I223" s="556">
        <v>1923.1</v>
      </c>
      <c r="J223" s="569">
        <v>0.2</v>
      </c>
      <c r="K223" s="556">
        <v>2307.7199999999998</v>
      </c>
      <c r="L223" s="556">
        <v>6923.16</v>
      </c>
      <c r="M223" s="556"/>
      <c r="N223" s="556">
        <v>0</v>
      </c>
      <c r="O223" s="556"/>
      <c r="P223" s="556">
        <f t="shared" si="10"/>
        <v>0</v>
      </c>
    </row>
    <row r="224" spans="1:16" ht="31.5" hidden="1" x14ac:dyDescent="0.25">
      <c r="A224" s="674" t="s">
        <v>1691</v>
      </c>
      <c r="B224" s="565" t="s">
        <v>368</v>
      </c>
      <c r="C224" s="555" t="s">
        <v>40</v>
      </c>
      <c r="D224" s="568">
        <v>1</v>
      </c>
      <c r="E224" s="568"/>
      <c r="F224" s="556" t="s">
        <v>35</v>
      </c>
      <c r="G224" s="556" t="s">
        <v>137</v>
      </c>
      <c r="H224" s="556" t="s">
        <v>35</v>
      </c>
      <c r="I224" s="556">
        <v>1923.1</v>
      </c>
      <c r="J224" s="569">
        <v>0.2</v>
      </c>
      <c r="K224" s="556">
        <v>2307.7199999999998</v>
      </c>
      <c r="L224" s="556">
        <v>2307.7199999999998</v>
      </c>
      <c r="M224" s="556"/>
      <c r="N224" s="556">
        <v>0</v>
      </c>
      <c r="O224" s="556"/>
      <c r="P224" s="556">
        <f t="shared" si="10"/>
        <v>0</v>
      </c>
    </row>
    <row r="225" spans="1:16" ht="31.5" hidden="1" x14ac:dyDescent="0.25">
      <c r="A225" s="674" t="s">
        <v>1720</v>
      </c>
      <c r="B225" s="565" t="s">
        <v>368</v>
      </c>
      <c r="C225" s="555" t="s">
        <v>40</v>
      </c>
      <c r="D225" s="568">
        <v>1</v>
      </c>
      <c r="E225" s="568"/>
      <c r="F225" s="556" t="s">
        <v>35</v>
      </c>
      <c r="G225" s="556" t="s">
        <v>137</v>
      </c>
      <c r="H225" s="556" t="s">
        <v>35</v>
      </c>
      <c r="I225" s="556">
        <v>1923.1</v>
      </c>
      <c r="J225" s="569">
        <v>0.2</v>
      </c>
      <c r="K225" s="556">
        <v>2307.7199999999998</v>
      </c>
      <c r="L225" s="556">
        <v>2307.7199999999998</v>
      </c>
      <c r="M225" s="556"/>
      <c r="N225" s="556">
        <v>0</v>
      </c>
      <c r="O225" s="556"/>
      <c r="P225" s="556">
        <f t="shared" si="10"/>
        <v>0</v>
      </c>
    </row>
    <row r="226" spans="1:16" ht="31.5" hidden="1" x14ac:dyDescent="0.25">
      <c r="A226" s="674" t="s">
        <v>1772</v>
      </c>
      <c r="B226" s="565" t="s">
        <v>368</v>
      </c>
      <c r="C226" s="555" t="s">
        <v>40</v>
      </c>
      <c r="D226" s="568">
        <v>3</v>
      </c>
      <c r="E226" s="568"/>
      <c r="F226" s="556" t="s">
        <v>35</v>
      </c>
      <c r="G226" s="556" t="s">
        <v>137</v>
      </c>
      <c r="H226" s="556" t="s">
        <v>35</v>
      </c>
      <c r="I226" s="556">
        <v>1923.1</v>
      </c>
      <c r="J226" s="569">
        <v>0.2</v>
      </c>
      <c r="K226" s="556">
        <v>2307.7199999999998</v>
      </c>
      <c r="L226" s="556">
        <v>6923.16</v>
      </c>
      <c r="M226" s="556"/>
      <c r="N226" s="556">
        <v>0</v>
      </c>
      <c r="O226" s="556"/>
      <c r="P226" s="556">
        <f t="shared" si="10"/>
        <v>0</v>
      </c>
    </row>
    <row r="227" spans="1:16" ht="31.5" hidden="1" x14ac:dyDescent="0.25">
      <c r="A227" s="723" t="s">
        <v>1665</v>
      </c>
      <c r="B227" s="665" t="s">
        <v>369</v>
      </c>
      <c r="C227" s="666" t="s">
        <v>40</v>
      </c>
      <c r="D227" s="724">
        <v>1</v>
      </c>
      <c r="E227" s="724"/>
      <c r="F227" s="667" t="s">
        <v>35</v>
      </c>
      <c r="G227" s="667" t="s">
        <v>137</v>
      </c>
      <c r="H227" s="667" t="s">
        <v>35</v>
      </c>
      <c r="I227" s="667">
        <v>2134.0800000000004</v>
      </c>
      <c r="J227" s="725">
        <v>0.2</v>
      </c>
      <c r="K227" s="667">
        <v>2560.9</v>
      </c>
      <c r="L227" s="667">
        <v>2560.9</v>
      </c>
      <c r="M227" s="667"/>
      <c r="N227" s="667">
        <v>0</v>
      </c>
      <c r="O227" s="667"/>
      <c r="P227" s="667">
        <f t="shared" si="10"/>
        <v>0</v>
      </c>
    </row>
    <row r="228" spans="1:16" ht="31.5" hidden="1" x14ac:dyDescent="0.25">
      <c r="A228" s="723" t="s">
        <v>1692</v>
      </c>
      <c r="B228" s="665" t="s">
        <v>369</v>
      </c>
      <c r="C228" s="666" t="s">
        <v>40</v>
      </c>
      <c r="D228" s="724">
        <v>3</v>
      </c>
      <c r="E228" s="724"/>
      <c r="F228" s="667" t="s">
        <v>35</v>
      </c>
      <c r="G228" s="667" t="s">
        <v>137</v>
      </c>
      <c r="H228" s="667" t="s">
        <v>35</v>
      </c>
      <c r="I228" s="667">
        <v>2134.0800000000004</v>
      </c>
      <c r="J228" s="725">
        <v>0.2</v>
      </c>
      <c r="K228" s="667">
        <v>2560.9</v>
      </c>
      <c r="L228" s="667">
        <v>7682.7</v>
      </c>
      <c r="M228" s="667"/>
      <c r="N228" s="667">
        <v>0</v>
      </c>
      <c r="O228" s="667"/>
      <c r="P228" s="667">
        <f t="shared" si="10"/>
        <v>0</v>
      </c>
    </row>
    <row r="229" spans="1:16" ht="31.5" hidden="1" x14ac:dyDescent="0.25">
      <c r="A229" s="723" t="s">
        <v>1721</v>
      </c>
      <c r="B229" s="665" t="s">
        <v>369</v>
      </c>
      <c r="C229" s="666" t="s">
        <v>40</v>
      </c>
      <c r="D229" s="724">
        <v>2</v>
      </c>
      <c r="E229" s="724"/>
      <c r="F229" s="667" t="s">
        <v>35</v>
      </c>
      <c r="G229" s="667" t="s">
        <v>137</v>
      </c>
      <c r="H229" s="667" t="s">
        <v>35</v>
      </c>
      <c r="I229" s="667">
        <v>2134.0800000000004</v>
      </c>
      <c r="J229" s="725">
        <v>0.2</v>
      </c>
      <c r="K229" s="667">
        <v>2560.9</v>
      </c>
      <c r="L229" s="667">
        <v>5121.8</v>
      </c>
      <c r="M229" s="667"/>
      <c r="N229" s="667">
        <v>0</v>
      </c>
      <c r="O229" s="667"/>
      <c r="P229" s="667">
        <f t="shared" si="10"/>
        <v>0</v>
      </c>
    </row>
    <row r="230" spans="1:16" ht="31.5" hidden="1" x14ac:dyDescent="0.25">
      <c r="A230" s="723" t="s">
        <v>1748</v>
      </c>
      <c r="B230" s="665" t="s">
        <v>369</v>
      </c>
      <c r="C230" s="666" t="s">
        <v>40</v>
      </c>
      <c r="D230" s="724">
        <v>2</v>
      </c>
      <c r="E230" s="724"/>
      <c r="F230" s="667" t="s">
        <v>35</v>
      </c>
      <c r="G230" s="667" t="s">
        <v>137</v>
      </c>
      <c r="H230" s="667" t="s">
        <v>35</v>
      </c>
      <c r="I230" s="667">
        <v>2134.0800000000004</v>
      </c>
      <c r="J230" s="725">
        <v>0.2</v>
      </c>
      <c r="K230" s="667">
        <v>2560.9</v>
      </c>
      <c r="L230" s="667">
        <v>5121.8</v>
      </c>
      <c r="M230" s="667"/>
      <c r="N230" s="667">
        <v>0</v>
      </c>
      <c r="O230" s="667"/>
      <c r="P230" s="667">
        <f t="shared" si="10"/>
        <v>0</v>
      </c>
    </row>
    <row r="231" spans="1:16" ht="31.5" hidden="1" x14ac:dyDescent="0.25">
      <c r="A231" s="723" t="s">
        <v>1773</v>
      </c>
      <c r="B231" s="665" t="s">
        <v>369</v>
      </c>
      <c r="C231" s="666" t="s">
        <v>40</v>
      </c>
      <c r="D231" s="724">
        <v>2</v>
      </c>
      <c r="E231" s="724"/>
      <c r="F231" s="667" t="s">
        <v>35</v>
      </c>
      <c r="G231" s="667" t="s">
        <v>137</v>
      </c>
      <c r="H231" s="667" t="s">
        <v>35</v>
      </c>
      <c r="I231" s="667">
        <v>2134.0800000000004</v>
      </c>
      <c r="J231" s="725">
        <v>0.2</v>
      </c>
      <c r="K231" s="667">
        <v>2560.9</v>
      </c>
      <c r="L231" s="667">
        <v>5121.8</v>
      </c>
      <c r="M231" s="667"/>
      <c r="N231" s="667">
        <v>0</v>
      </c>
      <c r="O231" s="667"/>
      <c r="P231" s="667">
        <f t="shared" si="10"/>
        <v>0</v>
      </c>
    </row>
    <row r="232" spans="1:16" ht="31.5" hidden="1" x14ac:dyDescent="0.25">
      <c r="A232" s="674" t="s">
        <v>1675</v>
      </c>
      <c r="B232" s="565" t="s">
        <v>374</v>
      </c>
      <c r="C232" s="555" t="s">
        <v>57</v>
      </c>
      <c r="D232" s="568">
        <v>20</v>
      </c>
      <c r="E232" s="568"/>
      <c r="F232" s="556" t="s">
        <v>35</v>
      </c>
      <c r="G232" s="556" t="s">
        <v>137</v>
      </c>
      <c r="H232" s="556" t="s">
        <v>35</v>
      </c>
      <c r="I232" s="556">
        <v>12.24</v>
      </c>
      <c r="J232" s="569">
        <v>0.2</v>
      </c>
      <c r="K232" s="556">
        <v>14.69</v>
      </c>
      <c r="L232" s="556">
        <v>293.8</v>
      </c>
      <c r="M232" s="556"/>
      <c r="N232" s="556">
        <v>0</v>
      </c>
      <c r="O232" s="556"/>
      <c r="P232" s="556">
        <f t="shared" si="10"/>
        <v>0</v>
      </c>
    </row>
    <row r="233" spans="1:16" ht="31.5" hidden="1" x14ac:dyDescent="0.25">
      <c r="A233" s="674" t="s">
        <v>1702</v>
      </c>
      <c r="B233" s="565" t="s">
        <v>374</v>
      </c>
      <c r="C233" s="555" t="s">
        <v>57</v>
      </c>
      <c r="D233" s="568">
        <v>20</v>
      </c>
      <c r="E233" s="568"/>
      <c r="F233" s="556" t="s">
        <v>35</v>
      </c>
      <c r="G233" s="556" t="s">
        <v>137</v>
      </c>
      <c r="H233" s="556" t="s">
        <v>35</v>
      </c>
      <c r="I233" s="556">
        <v>12.24</v>
      </c>
      <c r="J233" s="569">
        <v>0.2</v>
      </c>
      <c r="K233" s="556">
        <v>14.69</v>
      </c>
      <c r="L233" s="556">
        <v>293.8</v>
      </c>
      <c r="M233" s="556"/>
      <c r="N233" s="556">
        <v>0</v>
      </c>
      <c r="O233" s="556"/>
      <c r="P233" s="556">
        <f t="shared" si="10"/>
        <v>0</v>
      </c>
    </row>
    <row r="234" spans="1:16" ht="31.5" hidden="1" x14ac:dyDescent="0.25">
      <c r="A234" s="674" t="s">
        <v>1731</v>
      </c>
      <c r="B234" s="565" t="s">
        <v>374</v>
      </c>
      <c r="C234" s="555" t="s">
        <v>57</v>
      </c>
      <c r="D234" s="568">
        <v>20</v>
      </c>
      <c r="E234" s="568"/>
      <c r="F234" s="556" t="s">
        <v>35</v>
      </c>
      <c r="G234" s="556" t="s">
        <v>137</v>
      </c>
      <c r="H234" s="556" t="s">
        <v>35</v>
      </c>
      <c r="I234" s="556">
        <v>12.24</v>
      </c>
      <c r="J234" s="569">
        <v>0.2</v>
      </c>
      <c r="K234" s="556">
        <v>14.69</v>
      </c>
      <c r="L234" s="556">
        <v>293.8</v>
      </c>
      <c r="M234" s="556"/>
      <c r="N234" s="556">
        <v>0</v>
      </c>
      <c r="O234" s="556"/>
      <c r="P234" s="556">
        <f t="shared" si="10"/>
        <v>0</v>
      </c>
    </row>
    <row r="235" spans="1:16" ht="31.5" hidden="1" x14ac:dyDescent="0.25">
      <c r="A235" s="674" t="s">
        <v>1758</v>
      </c>
      <c r="B235" s="565" t="s">
        <v>374</v>
      </c>
      <c r="C235" s="555" t="s">
        <v>57</v>
      </c>
      <c r="D235" s="568">
        <v>20</v>
      </c>
      <c r="E235" s="568"/>
      <c r="F235" s="556" t="s">
        <v>35</v>
      </c>
      <c r="G235" s="556" t="s">
        <v>137</v>
      </c>
      <c r="H235" s="556" t="s">
        <v>35</v>
      </c>
      <c r="I235" s="556">
        <v>12.24</v>
      </c>
      <c r="J235" s="569">
        <v>0.2</v>
      </c>
      <c r="K235" s="556">
        <v>14.69</v>
      </c>
      <c r="L235" s="556">
        <v>293.8</v>
      </c>
      <c r="M235" s="556"/>
      <c r="N235" s="556">
        <v>0</v>
      </c>
      <c r="O235" s="556"/>
      <c r="P235" s="556">
        <f t="shared" si="10"/>
        <v>0</v>
      </c>
    </row>
    <row r="236" spans="1:16" ht="31.5" hidden="1" x14ac:dyDescent="0.25">
      <c r="A236" s="674" t="s">
        <v>1783</v>
      </c>
      <c r="B236" s="565" t="s">
        <v>374</v>
      </c>
      <c r="C236" s="555" t="s">
        <v>57</v>
      </c>
      <c r="D236" s="568">
        <v>20</v>
      </c>
      <c r="E236" s="568"/>
      <c r="F236" s="556" t="s">
        <v>35</v>
      </c>
      <c r="G236" s="556" t="s">
        <v>137</v>
      </c>
      <c r="H236" s="556" t="s">
        <v>35</v>
      </c>
      <c r="I236" s="556">
        <v>12.24</v>
      </c>
      <c r="J236" s="569">
        <v>0.2</v>
      </c>
      <c r="K236" s="556">
        <v>14.69</v>
      </c>
      <c r="L236" s="556">
        <v>293.8</v>
      </c>
      <c r="M236" s="556"/>
      <c r="N236" s="556">
        <v>0</v>
      </c>
      <c r="O236" s="556"/>
      <c r="P236" s="556">
        <f t="shared" si="10"/>
        <v>0</v>
      </c>
    </row>
    <row r="237" spans="1:16" ht="63" hidden="1" x14ac:dyDescent="0.25">
      <c r="A237" s="723" t="s">
        <v>1676</v>
      </c>
      <c r="B237" s="665" t="s">
        <v>1626</v>
      </c>
      <c r="C237" s="666" t="s">
        <v>57</v>
      </c>
      <c r="D237" s="724">
        <v>351</v>
      </c>
      <c r="E237" s="724"/>
      <c r="F237" s="667" t="s">
        <v>35</v>
      </c>
      <c r="G237" s="667" t="s">
        <v>137</v>
      </c>
      <c r="H237" s="667" t="s">
        <v>35</v>
      </c>
      <c r="I237" s="667">
        <v>122.62</v>
      </c>
      <c r="J237" s="725">
        <v>0.2</v>
      </c>
      <c r="K237" s="667">
        <v>147.14999999999998</v>
      </c>
      <c r="L237" s="667">
        <v>51649.65</v>
      </c>
      <c r="M237" s="667"/>
      <c r="N237" s="667">
        <v>0</v>
      </c>
      <c r="O237" s="667"/>
      <c r="P237" s="667">
        <f t="shared" si="10"/>
        <v>0</v>
      </c>
    </row>
    <row r="238" spans="1:16" ht="63" hidden="1" x14ac:dyDescent="0.25">
      <c r="A238" s="723" t="s">
        <v>1703</v>
      </c>
      <c r="B238" s="665" t="s">
        <v>1626</v>
      </c>
      <c r="C238" s="666" t="s">
        <v>57</v>
      </c>
      <c r="D238" s="724">
        <v>345</v>
      </c>
      <c r="E238" s="724"/>
      <c r="F238" s="667" t="s">
        <v>35</v>
      </c>
      <c r="G238" s="667" t="s">
        <v>137</v>
      </c>
      <c r="H238" s="667" t="s">
        <v>35</v>
      </c>
      <c r="I238" s="667">
        <v>122.62</v>
      </c>
      <c r="J238" s="725">
        <v>0.2</v>
      </c>
      <c r="K238" s="667">
        <v>147.14999999999998</v>
      </c>
      <c r="L238" s="667">
        <v>50766.75</v>
      </c>
      <c r="M238" s="667"/>
      <c r="N238" s="667">
        <v>0</v>
      </c>
      <c r="O238" s="667"/>
      <c r="P238" s="667">
        <f t="shared" si="10"/>
        <v>0</v>
      </c>
    </row>
    <row r="239" spans="1:16" ht="63" hidden="1" x14ac:dyDescent="0.25">
      <c r="A239" s="723" t="s">
        <v>1732</v>
      </c>
      <c r="B239" s="665" t="s">
        <v>1626</v>
      </c>
      <c r="C239" s="666" t="s">
        <v>57</v>
      </c>
      <c r="D239" s="724">
        <v>104</v>
      </c>
      <c r="E239" s="724"/>
      <c r="F239" s="667" t="s">
        <v>35</v>
      </c>
      <c r="G239" s="667" t="s">
        <v>137</v>
      </c>
      <c r="H239" s="667" t="s">
        <v>35</v>
      </c>
      <c r="I239" s="667">
        <v>122.62</v>
      </c>
      <c r="J239" s="725">
        <v>0.2</v>
      </c>
      <c r="K239" s="667">
        <v>147.14999999999998</v>
      </c>
      <c r="L239" s="667">
        <v>15303.6</v>
      </c>
      <c r="M239" s="667"/>
      <c r="N239" s="667">
        <v>0</v>
      </c>
      <c r="O239" s="667"/>
      <c r="P239" s="667">
        <f t="shared" si="10"/>
        <v>0</v>
      </c>
    </row>
    <row r="240" spans="1:16" ht="47.25" hidden="1" x14ac:dyDescent="0.25">
      <c r="A240" s="674" t="s">
        <v>1673</v>
      </c>
      <c r="B240" s="565" t="s">
        <v>1625</v>
      </c>
      <c r="C240" s="555" t="s">
        <v>40</v>
      </c>
      <c r="D240" s="568">
        <v>20</v>
      </c>
      <c r="E240" s="568"/>
      <c r="F240" s="556" t="s">
        <v>35</v>
      </c>
      <c r="G240" s="556" t="s">
        <v>137</v>
      </c>
      <c r="H240" s="556" t="s">
        <v>35</v>
      </c>
      <c r="I240" s="556">
        <v>298.13</v>
      </c>
      <c r="J240" s="569">
        <v>0.2</v>
      </c>
      <c r="K240" s="556">
        <v>357.76</v>
      </c>
      <c r="L240" s="556">
        <v>7155.2</v>
      </c>
      <c r="M240" s="556"/>
      <c r="N240" s="556">
        <v>0</v>
      </c>
      <c r="O240" s="556"/>
      <c r="P240" s="556">
        <f t="shared" si="10"/>
        <v>0</v>
      </c>
    </row>
    <row r="241" spans="1:16" ht="47.25" hidden="1" x14ac:dyDescent="0.25">
      <c r="A241" s="674" t="s">
        <v>1700</v>
      </c>
      <c r="B241" s="565" t="s">
        <v>1625</v>
      </c>
      <c r="C241" s="555" t="s">
        <v>40</v>
      </c>
      <c r="D241" s="568">
        <v>20</v>
      </c>
      <c r="E241" s="568"/>
      <c r="F241" s="556" t="s">
        <v>35</v>
      </c>
      <c r="G241" s="556" t="s">
        <v>137</v>
      </c>
      <c r="H241" s="556" t="s">
        <v>35</v>
      </c>
      <c r="I241" s="556">
        <v>298.13</v>
      </c>
      <c r="J241" s="569">
        <v>0.2</v>
      </c>
      <c r="K241" s="556">
        <v>357.76</v>
      </c>
      <c r="L241" s="556">
        <v>7155.2</v>
      </c>
      <c r="M241" s="556"/>
      <c r="N241" s="556">
        <v>0</v>
      </c>
      <c r="O241" s="556"/>
      <c r="P241" s="556">
        <f t="shared" si="10"/>
        <v>0</v>
      </c>
    </row>
    <row r="242" spans="1:16" ht="47.25" hidden="1" x14ac:dyDescent="0.25">
      <c r="A242" s="674" t="s">
        <v>1729</v>
      </c>
      <c r="B242" s="565" t="s">
        <v>1625</v>
      </c>
      <c r="C242" s="555" t="s">
        <v>40</v>
      </c>
      <c r="D242" s="568">
        <v>9</v>
      </c>
      <c r="E242" s="568"/>
      <c r="F242" s="556" t="s">
        <v>35</v>
      </c>
      <c r="G242" s="556" t="s">
        <v>137</v>
      </c>
      <c r="H242" s="556" t="s">
        <v>35</v>
      </c>
      <c r="I242" s="556">
        <v>298.13</v>
      </c>
      <c r="J242" s="569">
        <v>0.2</v>
      </c>
      <c r="K242" s="556">
        <v>357.76</v>
      </c>
      <c r="L242" s="556">
        <v>3219.84</v>
      </c>
      <c r="M242" s="556"/>
      <c r="N242" s="556">
        <v>0</v>
      </c>
      <c r="O242" s="556"/>
      <c r="P242" s="556">
        <f t="shared" si="10"/>
        <v>0</v>
      </c>
    </row>
    <row r="243" spans="1:16" ht="47.25" hidden="1" x14ac:dyDescent="0.25">
      <c r="A243" s="674" t="s">
        <v>1756</v>
      </c>
      <c r="B243" s="565" t="s">
        <v>1625</v>
      </c>
      <c r="C243" s="555" t="s">
        <v>40</v>
      </c>
      <c r="D243" s="568">
        <v>9</v>
      </c>
      <c r="E243" s="568"/>
      <c r="F243" s="556" t="s">
        <v>35</v>
      </c>
      <c r="G243" s="556" t="s">
        <v>137</v>
      </c>
      <c r="H243" s="556" t="s">
        <v>35</v>
      </c>
      <c r="I243" s="556">
        <v>298.13</v>
      </c>
      <c r="J243" s="569">
        <v>0.2</v>
      </c>
      <c r="K243" s="556">
        <v>357.76</v>
      </c>
      <c r="L243" s="556">
        <v>3219.84</v>
      </c>
      <c r="M243" s="556"/>
      <c r="N243" s="556">
        <v>0</v>
      </c>
      <c r="O243" s="556"/>
      <c r="P243" s="556">
        <f t="shared" si="10"/>
        <v>0</v>
      </c>
    </row>
    <row r="244" spans="1:16" ht="47.25" hidden="1" x14ac:dyDescent="0.25">
      <c r="A244" s="674" t="s">
        <v>1781</v>
      </c>
      <c r="B244" s="565" t="s">
        <v>1625</v>
      </c>
      <c r="C244" s="555" t="s">
        <v>40</v>
      </c>
      <c r="D244" s="568">
        <v>9</v>
      </c>
      <c r="E244" s="568"/>
      <c r="F244" s="556" t="s">
        <v>35</v>
      </c>
      <c r="G244" s="556" t="s">
        <v>137</v>
      </c>
      <c r="H244" s="556" t="s">
        <v>35</v>
      </c>
      <c r="I244" s="556">
        <v>298.13</v>
      </c>
      <c r="J244" s="569">
        <v>0.2</v>
      </c>
      <c r="K244" s="556">
        <v>357.76</v>
      </c>
      <c r="L244" s="556">
        <v>3219.84</v>
      </c>
      <c r="M244" s="556"/>
      <c r="N244" s="556">
        <v>0</v>
      </c>
      <c r="O244" s="556"/>
      <c r="P244" s="556">
        <f t="shared" si="10"/>
        <v>0</v>
      </c>
    </row>
    <row r="245" spans="1:16" ht="31.5" hidden="1" x14ac:dyDescent="0.25">
      <c r="A245" s="723" t="s">
        <v>1636</v>
      </c>
      <c r="B245" s="665" t="s">
        <v>370</v>
      </c>
      <c r="C245" s="666" t="s">
        <v>40</v>
      </c>
      <c r="D245" s="724">
        <v>2</v>
      </c>
      <c r="E245" s="724"/>
      <c r="F245" s="667" t="s">
        <v>35</v>
      </c>
      <c r="G245" s="667" t="s">
        <v>137</v>
      </c>
      <c r="H245" s="667" t="s">
        <v>35</v>
      </c>
      <c r="I245" s="667">
        <v>2022.24</v>
      </c>
      <c r="J245" s="725">
        <v>0.2</v>
      </c>
      <c r="K245" s="667">
        <v>2426.69</v>
      </c>
      <c r="L245" s="667">
        <v>4853.38</v>
      </c>
      <c r="M245" s="667"/>
      <c r="N245" s="667">
        <v>0</v>
      </c>
      <c r="O245" s="667"/>
      <c r="P245" s="667">
        <f t="shared" si="10"/>
        <v>0</v>
      </c>
    </row>
    <row r="246" spans="1:16" ht="31.5" hidden="1" x14ac:dyDescent="0.25">
      <c r="A246" s="723" t="s">
        <v>1666</v>
      </c>
      <c r="B246" s="665" t="s">
        <v>370</v>
      </c>
      <c r="C246" s="666" t="s">
        <v>40</v>
      </c>
      <c r="D246" s="724">
        <v>3</v>
      </c>
      <c r="E246" s="724"/>
      <c r="F246" s="667" t="s">
        <v>35</v>
      </c>
      <c r="G246" s="667" t="s">
        <v>137</v>
      </c>
      <c r="H246" s="667" t="s">
        <v>35</v>
      </c>
      <c r="I246" s="667">
        <v>2022.24</v>
      </c>
      <c r="J246" s="725">
        <v>0.2</v>
      </c>
      <c r="K246" s="667">
        <v>2426.69</v>
      </c>
      <c r="L246" s="667">
        <v>7280.07</v>
      </c>
      <c r="M246" s="667"/>
      <c r="N246" s="667">
        <v>0</v>
      </c>
      <c r="O246" s="667"/>
      <c r="P246" s="667">
        <f t="shared" si="10"/>
        <v>0</v>
      </c>
    </row>
    <row r="247" spans="1:16" ht="31.5" hidden="1" x14ac:dyDescent="0.25">
      <c r="A247" s="723" t="s">
        <v>1693</v>
      </c>
      <c r="B247" s="665" t="s">
        <v>370</v>
      </c>
      <c r="C247" s="666" t="s">
        <v>40</v>
      </c>
      <c r="D247" s="724">
        <v>4</v>
      </c>
      <c r="E247" s="724"/>
      <c r="F247" s="667" t="s">
        <v>35</v>
      </c>
      <c r="G247" s="667" t="s">
        <v>137</v>
      </c>
      <c r="H247" s="667" t="s">
        <v>35</v>
      </c>
      <c r="I247" s="667">
        <v>2022.24</v>
      </c>
      <c r="J247" s="725">
        <v>0.2</v>
      </c>
      <c r="K247" s="667">
        <v>2426.69</v>
      </c>
      <c r="L247" s="667">
        <v>9706.76</v>
      </c>
      <c r="M247" s="667"/>
      <c r="N247" s="667">
        <v>0</v>
      </c>
      <c r="O247" s="667"/>
      <c r="P247" s="667">
        <f t="shared" si="10"/>
        <v>0</v>
      </c>
    </row>
    <row r="248" spans="1:16" ht="31.5" hidden="1" x14ac:dyDescent="0.25">
      <c r="A248" s="723" t="s">
        <v>1722</v>
      </c>
      <c r="B248" s="665" t="s">
        <v>370</v>
      </c>
      <c r="C248" s="666" t="s">
        <v>40</v>
      </c>
      <c r="D248" s="724">
        <v>1</v>
      </c>
      <c r="E248" s="724"/>
      <c r="F248" s="667" t="s">
        <v>35</v>
      </c>
      <c r="G248" s="667" t="s">
        <v>137</v>
      </c>
      <c r="H248" s="667" t="s">
        <v>35</v>
      </c>
      <c r="I248" s="667">
        <v>2022.24</v>
      </c>
      <c r="J248" s="725">
        <v>0.2</v>
      </c>
      <c r="K248" s="667">
        <v>2426.69</v>
      </c>
      <c r="L248" s="667">
        <v>2426.69</v>
      </c>
      <c r="M248" s="667"/>
      <c r="N248" s="667">
        <v>0</v>
      </c>
      <c r="O248" s="667"/>
      <c r="P248" s="667">
        <f t="shared" si="10"/>
        <v>0</v>
      </c>
    </row>
    <row r="249" spans="1:16" ht="31.5" hidden="1" x14ac:dyDescent="0.25">
      <c r="A249" s="723" t="s">
        <v>1749</v>
      </c>
      <c r="B249" s="665" t="s">
        <v>370</v>
      </c>
      <c r="C249" s="666" t="s">
        <v>40</v>
      </c>
      <c r="D249" s="724">
        <v>4</v>
      </c>
      <c r="E249" s="724"/>
      <c r="F249" s="667" t="s">
        <v>35</v>
      </c>
      <c r="G249" s="667" t="s">
        <v>137</v>
      </c>
      <c r="H249" s="667" t="s">
        <v>35</v>
      </c>
      <c r="I249" s="667">
        <v>2022.24</v>
      </c>
      <c r="J249" s="725">
        <v>0.2</v>
      </c>
      <c r="K249" s="667">
        <v>2426.69</v>
      </c>
      <c r="L249" s="667">
        <v>9706.76</v>
      </c>
      <c r="M249" s="667"/>
      <c r="N249" s="667">
        <v>0</v>
      </c>
      <c r="O249" s="667"/>
      <c r="P249" s="667">
        <f t="shared" si="10"/>
        <v>0</v>
      </c>
    </row>
    <row r="250" spans="1:16" ht="31.5" hidden="1" x14ac:dyDescent="0.25">
      <c r="A250" s="723" t="s">
        <v>1774</v>
      </c>
      <c r="B250" s="665" t="s">
        <v>370</v>
      </c>
      <c r="C250" s="666" t="s">
        <v>40</v>
      </c>
      <c r="D250" s="724">
        <v>4</v>
      </c>
      <c r="E250" s="724"/>
      <c r="F250" s="667" t="s">
        <v>35</v>
      </c>
      <c r="G250" s="667" t="s">
        <v>137</v>
      </c>
      <c r="H250" s="667" t="s">
        <v>35</v>
      </c>
      <c r="I250" s="667">
        <v>2022.24</v>
      </c>
      <c r="J250" s="725">
        <v>0.2</v>
      </c>
      <c r="K250" s="667">
        <v>2426.69</v>
      </c>
      <c r="L250" s="667">
        <v>9706.76</v>
      </c>
      <c r="M250" s="667"/>
      <c r="N250" s="667">
        <v>0</v>
      </c>
      <c r="O250" s="667"/>
      <c r="P250" s="667">
        <f t="shared" si="10"/>
        <v>0</v>
      </c>
    </row>
    <row r="251" spans="1:16" ht="31.5" hidden="1" x14ac:dyDescent="0.25">
      <c r="A251" s="674" t="s">
        <v>1662</v>
      </c>
      <c r="B251" s="565" t="s">
        <v>366</v>
      </c>
      <c r="C251" s="555" t="s">
        <v>40</v>
      </c>
      <c r="D251" s="568">
        <v>6</v>
      </c>
      <c r="E251" s="568"/>
      <c r="F251" s="556" t="s">
        <v>35</v>
      </c>
      <c r="G251" s="556" t="s">
        <v>137</v>
      </c>
      <c r="H251" s="556" t="s">
        <v>35</v>
      </c>
      <c r="I251" s="556">
        <v>4147.79</v>
      </c>
      <c r="J251" s="569">
        <v>0.2</v>
      </c>
      <c r="K251" s="556">
        <v>4977.3500000000004</v>
      </c>
      <c r="L251" s="556">
        <v>29864.1</v>
      </c>
      <c r="M251" s="556"/>
      <c r="N251" s="556">
        <v>0</v>
      </c>
      <c r="O251" s="556"/>
      <c r="P251" s="556">
        <f t="shared" si="10"/>
        <v>0</v>
      </c>
    </row>
    <row r="252" spans="1:16" ht="31.5" hidden="1" x14ac:dyDescent="0.25">
      <c r="A252" s="674" t="s">
        <v>1689</v>
      </c>
      <c r="B252" s="565" t="s">
        <v>366</v>
      </c>
      <c r="C252" s="555" t="s">
        <v>40</v>
      </c>
      <c r="D252" s="568">
        <v>6</v>
      </c>
      <c r="E252" s="568"/>
      <c r="F252" s="556" t="s">
        <v>35</v>
      </c>
      <c r="G252" s="556" t="s">
        <v>137</v>
      </c>
      <c r="H252" s="556" t="s">
        <v>35</v>
      </c>
      <c r="I252" s="556">
        <v>4147.79</v>
      </c>
      <c r="J252" s="569">
        <v>0.2</v>
      </c>
      <c r="K252" s="556">
        <v>4977.3500000000004</v>
      </c>
      <c r="L252" s="556">
        <v>29864.1</v>
      </c>
      <c r="M252" s="556"/>
      <c r="N252" s="556">
        <v>0</v>
      </c>
      <c r="O252" s="556"/>
      <c r="P252" s="556">
        <f t="shared" si="10"/>
        <v>0</v>
      </c>
    </row>
    <row r="253" spans="1:16" ht="31.5" hidden="1" x14ac:dyDescent="0.25">
      <c r="A253" s="674" t="s">
        <v>1718</v>
      </c>
      <c r="B253" s="565" t="s">
        <v>366</v>
      </c>
      <c r="C253" s="555" t="s">
        <v>40</v>
      </c>
      <c r="D253" s="568">
        <v>4</v>
      </c>
      <c r="E253" s="568"/>
      <c r="F253" s="556" t="s">
        <v>35</v>
      </c>
      <c r="G253" s="556" t="s">
        <v>137</v>
      </c>
      <c r="H253" s="556" t="s">
        <v>35</v>
      </c>
      <c r="I253" s="556">
        <v>4147.79</v>
      </c>
      <c r="J253" s="569">
        <v>0.2</v>
      </c>
      <c r="K253" s="556">
        <v>4977.3500000000004</v>
      </c>
      <c r="L253" s="556">
        <v>19909.400000000001</v>
      </c>
      <c r="M253" s="556"/>
      <c r="N253" s="556">
        <v>0</v>
      </c>
      <c r="O253" s="556"/>
      <c r="P253" s="556">
        <f t="shared" si="10"/>
        <v>0</v>
      </c>
    </row>
    <row r="254" spans="1:16" ht="31.5" hidden="1" x14ac:dyDescent="0.25">
      <c r="A254" s="674" t="s">
        <v>1746</v>
      </c>
      <c r="B254" s="565" t="s">
        <v>366</v>
      </c>
      <c r="C254" s="555" t="s">
        <v>40</v>
      </c>
      <c r="D254" s="568">
        <v>4</v>
      </c>
      <c r="E254" s="568"/>
      <c r="F254" s="556" t="s">
        <v>35</v>
      </c>
      <c r="G254" s="556" t="s">
        <v>137</v>
      </c>
      <c r="H254" s="556" t="s">
        <v>35</v>
      </c>
      <c r="I254" s="556">
        <v>4147.79</v>
      </c>
      <c r="J254" s="569">
        <v>0.2</v>
      </c>
      <c r="K254" s="556">
        <v>4977.3500000000004</v>
      </c>
      <c r="L254" s="556">
        <v>19909.400000000001</v>
      </c>
      <c r="M254" s="556"/>
      <c r="N254" s="556">
        <v>0</v>
      </c>
      <c r="O254" s="556"/>
      <c r="P254" s="556">
        <f t="shared" si="10"/>
        <v>0</v>
      </c>
    </row>
    <row r="255" spans="1:16" ht="31.5" hidden="1" x14ac:dyDescent="0.25">
      <c r="A255" s="674" t="s">
        <v>1771</v>
      </c>
      <c r="B255" s="565" t="s">
        <v>366</v>
      </c>
      <c r="C255" s="555" t="s">
        <v>40</v>
      </c>
      <c r="D255" s="568">
        <v>5</v>
      </c>
      <c r="E255" s="568"/>
      <c r="F255" s="556" t="s">
        <v>35</v>
      </c>
      <c r="G255" s="556" t="s">
        <v>137</v>
      </c>
      <c r="H255" s="556" t="s">
        <v>35</v>
      </c>
      <c r="I255" s="556">
        <v>4147.79</v>
      </c>
      <c r="J255" s="569">
        <v>0.2</v>
      </c>
      <c r="K255" s="556">
        <v>4977.3500000000004</v>
      </c>
      <c r="L255" s="556">
        <v>24886.75</v>
      </c>
      <c r="M255" s="556"/>
      <c r="N255" s="556">
        <v>0</v>
      </c>
      <c r="O255" s="556"/>
      <c r="P255" s="556">
        <f t="shared" si="10"/>
        <v>0</v>
      </c>
    </row>
    <row r="256" spans="1:16" ht="126" hidden="1" x14ac:dyDescent="0.25">
      <c r="A256" s="723" t="s">
        <v>1671</v>
      </c>
      <c r="B256" s="665" t="s">
        <v>1624</v>
      </c>
      <c r="C256" s="666" t="s">
        <v>40</v>
      </c>
      <c r="D256" s="724">
        <v>1</v>
      </c>
      <c r="E256" s="724"/>
      <c r="F256" s="667" t="s">
        <v>35</v>
      </c>
      <c r="G256" s="667" t="s">
        <v>137</v>
      </c>
      <c r="H256" s="667" t="s">
        <v>35</v>
      </c>
      <c r="I256" s="667">
        <v>35246.240000000005</v>
      </c>
      <c r="J256" s="725">
        <v>0.2</v>
      </c>
      <c r="K256" s="667">
        <v>42295.490000000005</v>
      </c>
      <c r="L256" s="667">
        <v>42295.49</v>
      </c>
      <c r="M256" s="667"/>
      <c r="N256" s="667">
        <v>0</v>
      </c>
      <c r="O256" s="667"/>
      <c r="P256" s="667">
        <f t="shared" si="10"/>
        <v>0</v>
      </c>
    </row>
    <row r="257" spans="1:16" ht="126" hidden="1" x14ac:dyDescent="0.25">
      <c r="A257" s="723" t="s">
        <v>1698</v>
      </c>
      <c r="B257" s="665" t="s">
        <v>1624</v>
      </c>
      <c r="C257" s="666" t="s">
        <v>40</v>
      </c>
      <c r="D257" s="724">
        <v>1</v>
      </c>
      <c r="E257" s="724"/>
      <c r="F257" s="667" t="s">
        <v>35</v>
      </c>
      <c r="G257" s="667" t="s">
        <v>137</v>
      </c>
      <c r="H257" s="667" t="s">
        <v>35</v>
      </c>
      <c r="I257" s="667">
        <v>35246.240000000005</v>
      </c>
      <c r="J257" s="725">
        <v>0.2</v>
      </c>
      <c r="K257" s="667">
        <v>42295.490000000005</v>
      </c>
      <c r="L257" s="667">
        <v>42295.49</v>
      </c>
      <c r="M257" s="667"/>
      <c r="N257" s="667">
        <v>0</v>
      </c>
      <c r="O257" s="667"/>
      <c r="P257" s="667">
        <f t="shared" si="10"/>
        <v>0</v>
      </c>
    </row>
    <row r="258" spans="1:16" ht="126" hidden="1" x14ac:dyDescent="0.25">
      <c r="A258" s="723" t="s">
        <v>1727</v>
      </c>
      <c r="B258" s="665" t="s">
        <v>1624</v>
      </c>
      <c r="C258" s="666" t="s">
        <v>40</v>
      </c>
      <c r="D258" s="724">
        <v>1</v>
      </c>
      <c r="E258" s="724"/>
      <c r="F258" s="667" t="s">
        <v>35</v>
      </c>
      <c r="G258" s="667" t="s">
        <v>137</v>
      </c>
      <c r="H258" s="667" t="s">
        <v>35</v>
      </c>
      <c r="I258" s="667">
        <v>35246.240000000005</v>
      </c>
      <c r="J258" s="725">
        <v>0.2</v>
      </c>
      <c r="K258" s="667">
        <v>42295.490000000005</v>
      </c>
      <c r="L258" s="667">
        <v>42295.49</v>
      </c>
      <c r="M258" s="667"/>
      <c r="N258" s="667">
        <v>0</v>
      </c>
      <c r="O258" s="667"/>
      <c r="P258" s="667">
        <f t="shared" si="10"/>
        <v>0</v>
      </c>
    </row>
    <row r="259" spans="1:16" ht="126" hidden="1" x14ac:dyDescent="0.25">
      <c r="A259" s="723" t="s">
        <v>1754</v>
      </c>
      <c r="B259" s="665" t="s">
        <v>1624</v>
      </c>
      <c r="C259" s="666" t="s">
        <v>40</v>
      </c>
      <c r="D259" s="724">
        <v>1</v>
      </c>
      <c r="E259" s="724"/>
      <c r="F259" s="667" t="s">
        <v>35</v>
      </c>
      <c r="G259" s="667" t="s">
        <v>137</v>
      </c>
      <c r="H259" s="667" t="s">
        <v>35</v>
      </c>
      <c r="I259" s="667">
        <v>35246.240000000005</v>
      </c>
      <c r="J259" s="725">
        <v>0.2</v>
      </c>
      <c r="K259" s="667">
        <v>42295.490000000005</v>
      </c>
      <c r="L259" s="667">
        <v>42295.49</v>
      </c>
      <c r="M259" s="667"/>
      <c r="N259" s="667">
        <v>0</v>
      </c>
      <c r="O259" s="667"/>
      <c r="P259" s="667">
        <f t="shared" si="10"/>
        <v>0</v>
      </c>
    </row>
    <row r="260" spans="1:16" ht="126" hidden="1" x14ac:dyDescent="0.25">
      <c r="A260" s="723" t="s">
        <v>1779</v>
      </c>
      <c r="B260" s="665" t="s">
        <v>1624</v>
      </c>
      <c r="C260" s="666" t="s">
        <v>40</v>
      </c>
      <c r="D260" s="724">
        <v>1</v>
      </c>
      <c r="E260" s="724"/>
      <c r="F260" s="667" t="s">
        <v>35</v>
      </c>
      <c r="G260" s="667" t="s">
        <v>137</v>
      </c>
      <c r="H260" s="667" t="s">
        <v>35</v>
      </c>
      <c r="I260" s="667">
        <v>35246.240000000005</v>
      </c>
      <c r="J260" s="725">
        <v>0.2</v>
      </c>
      <c r="K260" s="667">
        <v>42295.490000000005</v>
      </c>
      <c r="L260" s="667">
        <v>42295.49</v>
      </c>
      <c r="M260" s="667"/>
      <c r="N260" s="667">
        <v>0</v>
      </c>
      <c r="O260" s="667"/>
      <c r="P260" s="667">
        <f t="shared" si="10"/>
        <v>0</v>
      </c>
    </row>
    <row r="261" spans="1:16" ht="31.5" hidden="1" x14ac:dyDescent="0.25">
      <c r="A261" s="682" t="s">
        <v>1672</v>
      </c>
      <c r="B261" s="660" t="s">
        <v>372</v>
      </c>
      <c r="C261" s="661" t="s">
        <v>40</v>
      </c>
      <c r="D261" s="683">
        <v>1</v>
      </c>
      <c r="E261" s="683"/>
      <c r="F261" s="659" t="s">
        <v>35</v>
      </c>
      <c r="G261" s="659" t="s">
        <v>137</v>
      </c>
      <c r="H261" s="659" t="s">
        <v>35</v>
      </c>
      <c r="I261" s="659">
        <v>1106.4100000000001</v>
      </c>
      <c r="J261" s="681">
        <v>0.2</v>
      </c>
      <c r="K261" s="659">
        <v>1327.7</v>
      </c>
      <c r="L261" s="659">
        <v>1327.7</v>
      </c>
      <c r="M261" s="659"/>
      <c r="N261" s="659">
        <v>0</v>
      </c>
      <c r="O261" s="659"/>
      <c r="P261" s="659">
        <f t="shared" si="10"/>
        <v>0</v>
      </c>
    </row>
    <row r="262" spans="1:16" ht="31.5" hidden="1" x14ac:dyDescent="0.25">
      <c r="A262" s="682" t="s">
        <v>1699</v>
      </c>
      <c r="B262" s="660" t="s">
        <v>372</v>
      </c>
      <c r="C262" s="661" t="s">
        <v>40</v>
      </c>
      <c r="D262" s="683">
        <v>1</v>
      </c>
      <c r="E262" s="683"/>
      <c r="F262" s="659" t="s">
        <v>35</v>
      </c>
      <c r="G262" s="659" t="s">
        <v>137</v>
      </c>
      <c r="H262" s="659" t="s">
        <v>35</v>
      </c>
      <c r="I262" s="659">
        <v>1106.4100000000001</v>
      </c>
      <c r="J262" s="681">
        <v>0.2</v>
      </c>
      <c r="K262" s="659">
        <v>1327.7</v>
      </c>
      <c r="L262" s="659">
        <v>1327.7</v>
      </c>
      <c r="M262" s="659"/>
      <c r="N262" s="659">
        <v>0</v>
      </c>
      <c r="O262" s="659"/>
      <c r="P262" s="659">
        <f t="shared" si="10"/>
        <v>0</v>
      </c>
    </row>
    <row r="263" spans="1:16" ht="31.5" hidden="1" x14ac:dyDescent="0.25">
      <c r="A263" s="682" t="s">
        <v>1728</v>
      </c>
      <c r="B263" s="660" t="s">
        <v>372</v>
      </c>
      <c r="C263" s="661" t="s">
        <v>40</v>
      </c>
      <c r="D263" s="683">
        <v>1</v>
      </c>
      <c r="E263" s="683"/>
      <c r="F263" s="659" t="s">
        <v>35</v>
      </c>
      <c r="G263" s="659" t="s">
        <v>137</v>
      </c>
      <c r="H263" s="659" t="s">
        <v>35</v>
      </c>
      <c r="I263" s="659">
        <v>1106.4100000000001</v>
      </c>
      <c r="J263" s="681">
        <v>0.2</v>
      </c>
      <c r="K263" s="659">
        <v>1327.7</v>
      </c>
      <c r="L263" s="659">
        <v>1327.7</v>
      </c>
      <c r="M263" s="659"/>
      <c r="N263" s="659">
        <v>0</v>
      </c>
      <c r="O263" s="659"/>
      <c r="P263" s="659">
        <f t="shared" si="10"/>
        <v>0</v>
      </c>
    </row>
    <row r="264" spans="1:16" ht="31.5" hidden="1" x14ac:dyDescent="0.25">
      <c r="A264" s="682" t="s">
        <v>1755</v>
      </c>
      <c r="B264" s="660" t="s">
        <v>372</v>
      </c>
      <c r="C264" s="661" t="s">
        <v>40</v>
      </c>
      <c r="D264" s="683">
        <v>1</v>
      </c>
      <c r="E264" s="683"/>
      <c r="F264" s="659" t="s">
        <v>35</v>
      </c>
      <c r="G264" s="659" t="s">
        <v>137</v>
      </c>
      <c r="H264" s="659" t="s">
        <v>35</v>
      </c>
      <c r="I264" s="659">
        <v>1106.4100000000001</v>
      </c>
      <c r="J264" s="681">
        <v>0.2</v>
      </c>
      <c r="K264" s="659">
        <v>1327.7</v>
      </c>
      <c r="L264" s="659">
        <v>1327.7</v>
      </c>
      <c r="M264" s="659"/>
      <c r="N264" s="659">
        <v>0</v>
      </c>
      <c r="O264" s="659"/>
      <c r="P264" s="659">
        <f t="shared" si="10"/>
        <v>0</v>
      </c>
    </row>
    <row r="265" spans="1:16" ht="31.5" hidden="1" x14ac:dyDescent="0.25">
      <c r="A265" s="682" t="s">
        <v>1780</v>
      </c>
      <c r="B265" s="660" t="s">
        <v>372</v>
      </c>
      <c r="C265" s="661" t="s">
        <v>40</v>
      </c>
      <c r="D265" s="683">
        <v>1</v>
      </c>
      <c r="E265" s="683"/>
      <c r="F265" s="659" t="s">
        <v>35</v>
      </c>
      <c r="G265" s="659" t="s">
        <v>137</v>
      </c>
      <c r="H265" s="659" t="s">
        <v>35</v>
      </c>
      <c r="I265" s="659">
        <v>1106.4100000000001</v>
      </c>
      <c r="J265" s="681">
        <v>0.2</v>
      </c>
      <c r="K265" s="659">
        <v>1327.7</v>
      </c>
      <c r="L265" s="659">
        <v>1327.7</v>
      </c>
      <c r="M265" s="659"/>
      <c r="N265" s="659">
        <v>0</v>
      </c>
      <c r="O265" s="659"/>
      <c r="P265" s="659">
        <f t="shared" si="10"/>
        <v>0</v>
      </c>
    </row>
    <row r="266" spans="1:16" ht="63" hidden="1" x14ac:dyDescent="0.25">
      <c r="A266" s="682" t="s">
        <v>1669</v>
      </c>
      <c r="B266" s="660" t="s">
        <v>1622</v>
      </c>
      <c r="C266" s="661" t="s">
        <v>40</v>
      </c>
      <c r="D266" s="683">
        <v>6</v>
      </c>
      <c r="E266" s="659"/>
      <c r="F266" s="659" t="s">
        <v>35</v>
      </c>
      <c r="G266" s="659" t="s">
        <v>137</v>
      </c>
      <c r="H266" s="659" t="s">
        <v>35</v>
      </c>
      <c r="I266" s="659">
        <v>2762.8500000000004</v>
      </c>
      <c r="J266" s="681">
        <v>0.2</v>
      </c>
      <c r="K266" s="659">
        <v>3315.42</v>
      </c>
      <c r="L266" s="659">
        <v>19892.52</v>
      </c>
      <c r="M266" s="659"/>
      <c r="N266" s="659">
        <v>0</v>
      </c>
      <c r="O266" s="659"/>
      <c r="P266" s="659">
        <f t="shared" si="10"/>
        <v>0</v>
      </c>
    </row>
    <row r="267" spans="1:16" ht="63" hidden="1" x14ac:dyDescent="0.25">
      <c r="A267" s="682" t="s">
        <v>1696</v>
      </c>
      <c r="B267" s="660" t="s">
        <v>1622</v>
      </c>
      <c r="C267" s="661" t="s">
        <v>40</v>
      </c>
      <c r="D267" s="683">
        <v>8</v>
      </c>
      <c r="E267" s="659"/>
      <c r="F267" s="659" t="s">
        <v>35</v>
      </c>
      <c r="G267" s="659" t="s">
        <v>137</v>
      </c>
      <c r="H267" s="659" t="s">
        <v>35</v>
      </c>
      <c r="I267" s="659">
        <v>2762.8500000000004</v>
      </c>
      <c r="J267" s="681">
        <v>0.2</v>
      </c>
      <c r="K267" s="659">
        <v>3315.42</v>
      </c>
      <c r="L267" s="659">
        <v>26523.360000000001</v>
      </c>
      <c r="M267" s="659"/>
      <c r="N267" s="659">
        <v>0</v>
      </c>
      <c r="O267" s="659"/>
      <c r="P267" s="659">
        <f t="shared" si="10"/>
        <v>0</v>
      </c>
    </row>
    <row r="268" spans="1:16" ht="63" hidden="1" x14ac:dyDescent="0.25">
      <c r="A268" s="682" t="s">
        <v>1725</v>
      </c>
      <c r="B268" s="660" t="s">
        <v>1622</v>
      </c>
      <c r="C268" s="661" t="s">
        <v>40</v>
      </c>
      <c r="D268" s="683">
        <v>4</v>
      </c>
      <c r="E268" s="659"/>
      <c r="F268" s="659" t="s">
        <v>35</v>
      </c>
      <c r="G268" s="659" t="s">
        <v>137</v>
      </c>
      <c r="H268" s="659" t="s">
        <v>35</v>
      </c>
      <c r="I268" s="659">
        <v>2762.8500000000004</v>
      </c>
      <c r="J268" s="681">
        <v>0.2</v>
      </c>
      <c r="K268" s="659">
        <v>3315.42</v>
      </c>
      <c r="L268" s="659">
        <v>13261.68</v>
      </c>
      <c r="M268" s="659"/>
      <c r="N268" s="659">
        <v>0</v>
      </c>
      <c r="O268" s="659"/>
      <c r="P268" s="659">
        <f t="shared" ref="P268:P331" si="11">N268+N267</f>
        <v>0</v>
      </c>
    </row>
    <row r="269" spans="1:16" ht="63" hidden="1" x14ac:dyDescent="0.25">
      <c r="A269" s="682" t="s">
        <v>1752</v>
      </c>
      <c r="B269" s="660" t="s">
        <v>1622</v>
      </c>
      <c r="C269" s="661" t="s">
        <v>40</v>
      </c>
      <c r="D269" s="683">
        <v>4</v>
      </c>
      <c r="E269" s="659"/>
      <c r="F269" s="659" t="s">
        <v>35</v>
      </c>
      <c r="G269" s="659" t="s">
        <v>137</v>
      </c>
      <c r="H269" s="659" t="s">
        <v>35</v>
      </c>
      <c r="I269" s="659">
        <v>2762.8500000000004</v>
      </c>
      <c r="J269" s="681">
        <v>0.2</v>
      </c>
      <c r="K269" s="659">
        <v>3315.42</v>
      </c>
      <c r="L269" s="659">
        <v>13261.68</v>
      </c>
      <c r="M269" s="659"/>
      <c r="N269" s="659">
        <v>0</v>
      </c>
      <c r="O269" s="659"/>
      <c r="P269" s="659">
        <f t="shared" si="11"/>
        <v>0</v>
      </c>
    </row>
    <row r="270" spans="1:16" ht="63" hidden="1" x14ac:dyDescent="0.25">
      <c r="A270" s="682" t="s">
        <v>1777</v>
      </c>
      <c r="B270" s="660" t="s">
        <v>1622</v>
      </c>
      <c r="C270" s="661" t="s">
        <v>40</v>
      </c>
      <c r="D270" s="683">
        <v>8</v>
      </c>
      <c r="E270" s="659"/>
      <c r="F270" s="659" t="s">
        <v>35</v>
      </c>
      <c r="G270" s="659" t="s">
        <v>137</v>
      </c>
      <c r="H270" s="659" t="s">
        <v>35</v>
      </c>
      <c r="I270" s="659">
        <v>2762.8500000000004</v>
      </c>
      <c r="J270" s="681">
        <v>0.2</v>
      </c>
      <c r="K270" s="659">
        <v>3315.42</v>
      </c>
      <c r="L270" s="659">
        <v>26523.360000000001</v>
      </c>
      <c r="M270" s="659"/>
      <c r="N270" s="659">
        <v>0</v>
      </c>
      <c r="O270" s="659"/>
      <c r="P270" s="659">
        <f t="shared" si="11"/>
        <v>0</v>
      </c>
    </row>
    <row r="271" spans="1:16" ht="63" hidden="1" x14ac:dyDescent="0.25">
      <c r="A271" s="723" t="s">
        <v>1667</v>
      </c>
      <c r="B271" s="665" t="s">
        <v>1619</v>
      </c>
      <c r="C271" s="666" t="s">
        <v>40</v>
      </c>
      <c r="D271" s="724">
        <v>6</v>
      </c>
      <c r="E271" s="667"/>
      <c r="F271" s="667" t="s">
        <v>35</v>
      </c>
      <c r="G271" s="667" t="s">
        <v>137</v>
      </c>
      <c r="H271" s="667" t="s">
        <v>35</v>
      </c>
      <c r="I271" s="667">
        <v>4597.59</v>
      </c>
      <c r="J271" s="725">
        <v>0.2</v>
      </c>
      <c r="K271" s="667">
        <v>5517.1100000000006</v>
      </c>
      <c r="L271" s="667">
        <v>33102.660000000003</v>
      </c>
      <c r="M271" s="667"/>
      <c r="N271" s="667">
        <v>0</v>
      </c>
      <c r="O271" s="667"/>
      <c r="P271" s="667">
        <f t="shared" si="11"/>
        <v>0</v>
      </c>
    </row>
    <row r="272" spans="1:16" ht="63" hidden="1" x14ac:dyDescent="0.25">
      <c r="A272" s="723" t="s">
        <v>1694</v>
      </c>
      <c r="B272" s="665" t="s">
        <v>1619</v>
      </c>
      <c r="C272" s="666" t="s">
        <v>40</v>
      </c>
      <c r="D272" s="724">
        <v>6</v>
      </c>
      <c r="E272" s="667"/>
      <c r="F272" s="667" t="s">
        <v>35</v>
      </c>
      <c r="G272" s="667" t="s">
        <v>137</v>
      </c>
      <c r="H272" s="667" t="s">
        <v>35</v>
      </c>
      <c r="I272" s="667">
        <v>4597.59</v>
      </c>
      <c r="J272" s="725">
        <v>0.2</v>
      </c>
      <c r="K272" s="667">
        <v>5517.1100000000006</v>
      </c>
      <c r="L272" s="667">
        <v>33102.660000000003</v>
      </c>
      <c r="M272" s="667"/>
      <c r="N272" s="667">
        <v>0</v>
      </c>
      <c r="O272" s="667"/>
      <c r="P272" s="667">
        <f t="shared" si="11"/>
        <v>0</v>
      </c>
    </row>
    <row r="273" spans="1:16" ht="63" hidden="1" x14ac:dyDescent="0.25">
      <c r="A273" s="723" t="s">
        <v>1723</v>
      </c>
      <c r="B273" s="665" t="s">
        <v>1619</v>
      </c>
      <c r="C273" s="666" t="s">
        <v>40</v>
      </c>
      <c r="D273" s="724">
        <v>4</v>
      </c>
      <c r="E273" s="667"/>
      <c r="F273" s="667" t="s">
        <v>35</v>
      </c>
      <c r="G273" s="667" t="s">
        <v>137</v>
      </c>
      <c r="H273" s="667" t="s">
        <v>35</v>
      </c>
      <c r="I273" s="667">
        <v>4597.59</v>
      </c>
      <c r="J273" s="725">
        <v>0.2</v>
      </c>
      <c r="K273" s="667">
        <v>5517.1100000000006</v>
      </c>
      <c r="L273" s="667">
        <v>22068.44</v>
      </c>
      <c r="M273" s="667"/>
      <c r="N273" s="667">
        <v>0</v>
      </c>
      <c r="O273" s="667"/>
      <c r="P273" s="667">
        <f t="shared" si="11"/>
        <v>0</v>
      </c>
    </row>
    <row r="274" spans="1:16" ht="63" hidden="1" x14ac:dyDescent="0.25">
      <c r="A274" s="723" t="s">
        <v>1750</v>
      </c>
      <c r="B274" s="665" t="s">
        <v>1619</v>
      </c>
      <c r="C274" s="666" t="s">
        <v>40</v>
      </c>
      <c r="D274" s="724">
        <v>4</v>
      </c>
      <c r="E274" s="667"/>
      <c r="F274" s="667" t="s">
        <v>35</v>
      </c>
      <c r="G274" s="667" t="s">
        <v>137</v>
      </c>
      <c r="H274" s="667" t="s">
        <v>35</v>
      </c>
      <c r="I274" s="667">
        <v>4597.59</v>
      </c>
      <c r="J274" s="725">
        <v>0.2</v>
      </c>
      <c r="K274" s="667">
        <v>5517.1100000000006</v>
      </c>
      <c r="L274" s="667">
        <v>22068.44</v>
      </c>
      <c r="M274" s="667"/>
      <c r="N274" s="667">
        <v>0</v>
      </c>
      <c r="O274" s="667"/>
      <c r="P274" s="667">
        <f t="shared" si="11"/>
        <v>0</v>
      </c>
    </row>
    <row r="275" spans="1:16" ht="63" hidden="1" x14ac:dyDescent="0.25">
      <c r="A275" s="723" t="s">
        <v>1775</v>
      </c>
      <c r="B275" s="665" t="s">
        <v>1619</v>
      </c>
      <c r="C275" s="666" t="s">
        <v>40</v>
      </c>
      <c r="D275" s="724">
        <v>5</v>
      </c>
      <c r="E275" s="667"/>
      <c r="F275" s="667" t="s">
        <v>35</v>
      </c>
      <c r="G275" s="667" t="s">
        <v>137</v>
      </c>
      <c r="H275" s="667" t="s">
        <v>35</v>
      </c>
      <c r="I275" s="667">
        <v>4597.59</v>
      </c>
      <c r="J275" s="725">
        <v>0.2</v>
      </c>
      <c r="K275" s="667">
        <v>5517.1100000000006</v>
      </c>
      <c r="L275" s="667">
        <v>27585.55</v>
      </c>
      <c r="M275" s="667"/>
      <c r="N275" s="667">
        <v>0</v>
      </c>
      <c r="O275" s="667"/>
      <c r="P275" s="667">
        <f t="shared" si="11"/>
        <v>0</v>
      </c>
    </row>
    <row r="276" spans="1:16" ht="63" hidden="1" x14ac:dyDescent="0.25">
      <c r="A276" s="686" t="s">
        <v>1668</v>
      </c>
      <c r="B276" s="662" t="s">
        <v>1621</v>
      </c>
      <c r="C276" s="663" t="s">
        <v>40</v>
      </c>
      <c r="D276" s="688">
        <v>6</v>
      </c>
      <c r="E276" s="664"/>
      <c r="F276" s="664" t="s">
        <v>35</v>
      </c>
      <c r="G276" s="664" t="s">
        <v>137</v>
      </c>
      <c r="H276" s="664" t="s">
        <v>35</v>
      </c>
      <c r="I276" s="664">
        <v>3591.32</v>
      </c>
      <c r="J276" s="687">
        <v>0.2</v>
      </c>
      <c r="K276" s="664">
        <v>4309.59</v>
      </c>
      <c r="L276" s="664">
        <v>25857.54</v>
      </c>
      <c r="M276" s="664"/>
      <c r="N276" s="664">
        <v>0</v>
      </c>
      <c r="O276" s="664"/>
      <c r="P276" s="664">
        <f t="shared" si="11"/>
        <v>0</v>
      </c>
    </row>
    <row r="277" spans="1:16" ht="63" hidden="1" x14ac:dyDescent="0.25">
      <c r="A277" s="686" t="s">
        <v>1695</v>
      </c>
      <c r="B277" s="662" t="s">
        <v>1621</v>
      </c>
      <c r="C277" s="663" t="s">
        <v>40</v>
      </c>
      <c r="D277" s="688">
        <v>6</v>
      </c>
      <c r="E277" s="664"/>
      <c r="F277" s="664" t="s">
        <v>35</v>
      </c>
      <c r="G277" s="664" t="s">
        <v>137</v>
      </c>
      <c r="H277" s="664" t="s">
        <v>35</v>
      </c>
      <c r="I277" s="664">
        <v>3591.32</v>
      </c>
      <c r="J277" s="687">
        <v>0.2</v>
      </c>
      <c r="K277" s="664">
        <v>4309.59</v>
      </c>
      <c r="L277" s="664">
        <v>25857.54</v>
      </c>
      <c r="M277" s="664"/>
      <c r="N277" s="664">
        <v>0</v>
      </c>
      <c r="O277" s="664"/>
      <c r="P277" s="664">
        <f t="shared" si="11"/>
        <v>0</v>
      </c>
    </row>
    <row r="278" spans="1:16" ht="63" hidden="1" x14ac:dyDescent="0.25">
      <c r="A278" s="686" t="s">
        <v>1724</v>
      </c>
      <c r="B278" s="662" t="s">
        <v>1621</v>
      </c>
      <c r="C278" s="663" t="s">
        <v>40</v>
      </c>
      <c r="D278" s="688">
        <v>4</v>
      </c>
      <c r="E278" s="664"/>
      <c r="F278" s="664" t="s">
        <v>35</v>
      </c>
      <c r="G278" s="664" t="s">
        <v>137</v>
      </c>
      <c r="H278" s="664" t="s">
        <v>35</v>
      </c>
      <c r="I278" s="664">
        <v>3591.32</v>
      </c>
      <c r="J278" s="687">
        <v>0.2</v>
      </c>
      <c r="K278" s="664">
        <v>4309.59</v>
      </c>
      <c r="L278" s="664">
        <v>17238.36</v>
      </c>
      <c r="M278" s="664"/>
      <c r="N278" s="664">
        <v>0</v>
      </c>
      <c r="O278" s="664"/>
      <c r="P278" s="664">
        <f t="shared" si="11"/>
        <v>0</v>
      </c>
    </row>
    <row r="279" spans="1:16" ht="63" hidden="1" x14ac:dyDescent="0.25">
      <c r="A279" s="686" t="s">
        <v>1751</v>
      </c>
      <c r="B279" s="662" t="s">
        <v>1621</v>
      </c>
      <c r="C279" s="663" t="s">
        <v>40</v>
      </c>
      <c r="D279" s="688">
        <v>4</v>
      </c>
      <c r="E279" s="664"/>
      <c r="F279" s="664" t="s">
        <v>35</v>
      </c>
      <c r="G279" s="664" t="s">
        <v>137</v>
      </c>
      <c r="H279" s="664" t="s">
        <v>35</v>
      </c>
      <c r="I279" s="664">
        <v>3591.32</v>
      </c>
      <c r="J279" s="687">
        <v>0.2</v>
      </c>
      <c r="K279" s="664">
        <v>4309.59</v>
      </c>
      <c r="L279" s="664">
        <v>17238.36</v>
      </c>
      <c r="M279" s="664"/>
      <c r="N279" s="664">
        <v>0</v>
      </c>
      <c r="O279" s="664"/>
      <c r="P279" s="664">
        <f t="shared" si="11"/>
        <v>0</v>
      </c>
    </row>
    <row r="280" spans="1:16" ht="63" hidden="1" x14ac:dyDescent="0.25">
      <c r="A280" s="686" t="s">
        <v>1776</v>
      </c>
      <c r="B280" s="662" t="s">
        <v>1621</v>
      </c>
      <c r="C280" s="663" t="s">
        <v>40</v>
      </c>
      <c r="D280" s="688">
        <v>5</v>
      </c>
      <c r="E280" s="664"/>
      <c r="F280" s="664" t="s">
        <v>35</v>
      </c>
      <c r="G280" s="664" t="s">
        <v>137</v>
      </c>
      <c r="H280" s="664" t="s">
        <v>35</v>
      </c>
      <c r="I280" s="664">
        <v>3591.32</v>
      </c>
      <c r="J280" s="687">
        <v>0.2</v>
      </c>
      <c r="K280" s="664">
        <v>4309.59</v>
      </c>
      <c r="L280" s="664">
        <v>21547.95</v>
      </c>
      <c r="M280" s="664"/>
      <c r="N280" s="664">
        <v>0</v>
      </c>
      <c r="O280" s="664"/>
      <c r="P280" s="664">
        <f t="shared" si="11"/>
        <v>0</v>
      </c>
    </row>
    <row r="281" spans="1:16" hidden="1" x14ac:dyDescent="0.25">
      <c r="A281" s="707" t="s">
        <v>215</v>
      </c>
      <c r="B281" s="715" t="s">
        <v>271</v>
      </c>
      <c r="C281" s="707"/>
      <c r="D281" s="727"/>
      <c r="E281" s="727"/>
      <c r="F281" s="713"/>
      <c r="G281" s="699"/>
      <c r="H281" s="699"/>
      <c r="I281" s="699"/>
      <c r="J281" s="712"/>
      <c r="K281" s="699">
        <v>0</v>
      </c>
      <c r="L281" s="713"/>
      <c r="M281" s="713"/>
      <c r="N281" s="713">
        <v>0</v>
      </c>
      <c r="O281" s="713"/>
      <c r="P281" s="713">
        <f t="shared" si="11"/>
        <v>0</v>
      </c>
    </row>
    <row r="282" spans="1:16" hidden="1" x14ac:dyDescent="0.25">
      <c r="A282" s="560" t="s">
        <v>1798</v>
      </c>
      <c r="B282" s="559" t="s">
        <v>1802</v>
      </c>
      <c r="C282" s="560"/>
      <c r="D282" s="691"/>
      <c r="E282" s="691"/>
      <c r="F282" s="692"/>
      <c r="G282" s="561"/>
      <c r="H282" s="561"/>
      <c r="I282" s="561"/>
      <c r="J282" s="693"/>
      <c r="K282" s="561">
        <v>0</v>
      </c>
      <c r="L282" s="692"/>
      <c r="M282" s="692"/>
      <c r="N282" s="692">
        <v>0</v>
      </c>
      <c r="O282" s="692"/>
      <c r="P282" s="692">
        <f t="shared" si="11"/>
        <v>0</v>
      </c>
    </row>
    <row r="283" spans="1:16" hidden="1" x14ac:dyDescent="0.25">
      <c r="A283" s="707" t="s">
        <v>173</v>
      </c>
      <c r="B283" s="715" t="s">
        <v>52</v>
      </c>
      <c r="C283" s="707"/>
      <c r="D283" s="727"/>
      <c r="E283" s="727"/>
      <c r="F283" s="713"/>
      <c r="G283" s="699"/>
      <c r="H283" s="699"/>
      <c r="I283" s="699"/>
      <c r="J283" s="712"/>
      <c r="K283" s="699">
        <v>0</v>
      </c>
      <c r="L283" s="713"/>
      <c r="M283" s="713"/>
      <c r="N283" s="713">
        <v>0</v>
      </c>
      <c r="O283" s="713"/>
      <c r="P283" s="713">
        <f t="shared" si="11"/>
        <v>0</v>
      </c>
    </row>
    <row r="284" spans="1:16" hidden="1" x14ac:dyDescent="0.25">
      <c r="A284" s="714" t="s">
        <v>16</v>
      </c>
      <c r="B284" s="715" t="s">
        <v>52</v>
      </c>
      <c r="C284" s="714"/>
      <c r="D284" s="716"/>
      <c r="E284" s="716"/>
      <c r="F284" s="717"/>
      <c r="G284" s="718"/>
      <c r="H284" s="718"/>
      <c r="I284" s="718"/>
      <c r="J284" s="719"/>
      <c r="K284" s="718"/>
      <c r="L284" s="717"/>
      <c r="M284" s="717"/>
      <c r="N284" s="717">
        <v>0</v>
      </c>
      <c r="O284" s="717"/>
      <c r="P284" s="717">
        <f t="shared" si="11"/>
        <v>0</v>
      </c>
    </row>
    <row r="285" spans="1:16" hidden="1" x14ac:dyDescent="0.25">
      <c r="A285" s="560" t="s">
        <v>34</v>
      </c>
      <c r="B285" s="559" t="s">
        <v>99</v>
      </c>
      <c r="C285" s="560"/>
      <c r="D285" s="691"/>
      <c r="E285" s="691"/>
      <c r="F285" s="692"/>
      <c r="G285" s="561"/>
      <c r="H285" s="561"/>
      <c r="I285" s="561"/>
      <c r="J285" s="693"/>
      <c r="K285" s="561">
        <v>0</v>
      </c>
      <c r="L285" s="692"/>
      <c r="M285" s="692"/>
      <c r="N285" s="692">
        <v>0</v>
      </c>
      <c r="O285" s="692"/>
      <c r="P285" s="692">
        <f t="shared" si="11"/>
        <v>0</v>
      </c>
    </row>
    <row r="286" spans="1:16" hidden="1" x14ac:dyDescent="0.25">
      <c r="A286" s="689" t="s">
        <v>1823</v>
      </c>
      <c r="B286" s="662" t="s">
        <v>74</v>
      </c>
      <c r="C286" s="663" t="s">
        <v>55</v>
      </c>
      <c r="D286" s="688">
        <v>283</v>
      </c>
      <c r="E286" s="664"/>
      <c r="F286" s="664" t="s">
        <v>127</v>
      </c>
      <c r="G286" s="664" t="s">
        <v>361</v>
      </c>
      <c r="H286" s="664">
        <v>560400</v>
      </c>
      <c r="I286" s="664" t="s">
        <v>35</v>
      </c>
      <c r="J286" s="687" t="s">
        <v>1797</v>
      </c>
      <c r="K286" s="664">
        <v>6.84</v>
      </c>
      <c r="L286" s="664">
        <v>1935.72</v>
      </c>
      <c r="M286" s="664"/>
      <c r="N286" s="664">
        <v>0</v>
      </c>
      <c r="O286" s="664"/>
      <c r="P286" s="664">
        <f t="shared" si="11"/>
        <v>0</v>
      </c>
    </row>
    <row r="287" spans="1:16" hidden="1" x14ac:dyDescent="0.25">
      <c r="A287" s="686" t="s">
        <v>80</v>
      </c>
      <c r="B287" s="662" t="s">
        <v>282</v>
      </c>
      <c r="C287" s="663" t="s">
        <v>55</v>
      </c>
      <c r="D287" s="664">
        <v>480.23</v>
      </c>
      <c r="E287" s="664"/>
      <c r="F287" s="664" t="s">
        <v>127</v>
      </c>
      <c r="G287" s="664" t="s">
        <v>361</v>
      </c>
      <c r="H287" s="664">
        <v>560400</v>
      </c>
      <c r="I287" s="664" t="s">
        <v>35</v>
      </c>
      <c r="J287" s="687" t="s">
        <v>1797</v>
      </c>
      <c r="K287" s="664">
        <v>6.84</v>
      </c>
      <c r="L287" s="664">
        <v>3284.78</v>
      </c>
      <c r="M287" s="664"/>
      <c r="N287" s="664">
        <v>0</v>
      </c>
      <c r="O287" s="664"/>
      <c r="P287" s="664">
        <f t="shared" si="11"/>
        <v>0</v>
      </c>
    </row>
    <row r="288" spans="1:16" hidden="1" x14ac:dyDescent="0.25">
      <c r="A288" s="686" t="s">
        <v>38</v>
      </c>
      <c r="B288" s="662" t="s">
        <v>282</v>
      </c>
      <c r="C288" s="663" t="s">
        <v>55</v>
      </c>
      <c r="D288" s="688">
        <v>444.73</v>
      </c>
      <c r="E288" s="664"/>
      <c r="F288" s="664" t="s">
        <v>127</v>
      </c>
      <c r="G288" s="664" t="s">
        <v>361</v>
      </c>
      <c r="H288" s="664">
        <v>560400</v>
      </c>
      <c r="I288" s="664" t="s">
        <v>35</v>
      </c>
      <c r="J288" s="687" t="s">
        <v>1797</v>
      </c>
      <c r="K288" s="664">
        <v>6.84</v>
      </c>
      <c r="L288" s="664">
        <v>3041.96</v>
      </c>
      <c r="M288" s="664"/>
      <c r="N288" s="664">
        <v>0</v>
      </c>
      <c r="O288" s="664"/>
      <c r="P288" s="664">
        <f t="shared" si="11"/>
        <v>0</v>
      </c>
    </row>
    <row r="289" spans="1:16" hidden="1" x14ac:dyDescent="0.25">
      <c r="A289" s="689" t="s">
        <v>1</v>
      </c>
      <c r="B289" s="662" t="s">
        <v>282</v>
      </c>
      <c r="C289" s="690" t="s">
        <v>55</v>
      </c>
      <c r="D289" s="664">
        <v>21.94</v>
      </c>
      <c r="E289" s="664"/>
      <c r="F289" s="664" t="s">
        <v>127</v>
      </c>
      <c r="G289" s="664" t="s">
        <v>361</v>
      </c>
      <c r="H289" s="664" t="s">
        <v>117</v>
      </c>
      <c r="I289" s="664" t="s">
        <v>35</v>
      </c>
      <c r="J289" s="687" t="s">
        <v>1797</v>
      </c>
      <c r="K289" s="664">
        <v>6.84</v>
      </c>
      <c r="L289" s="664">
        <v>150.07</v>
      </c>
      <c r="M289" s="664"/>
      <c r="N289" s="664">
        <v>0</v>
      </c>
      <c r="O289" s="664"/>
      <c r="P289" s="664">
        <f t="shared" si="11"/>
        <v>0</v>
      </c>
    </row>
    <row r="290" spans="1:16" hidden="1" x14ac:dyDescent="0.25">
      <c r="A290" s="689" t="s">
        <v>1810</v>
      </c>
      <c r="B290" s="662" t="s">
        <v>282</v>
      </c>
      <c r="C290" s="663" t="s">
        <v>55</v>
      </c>
      <c r="D290" s="688">
        <v>250.31</v>
      </c>
      <c r="E290" s="664"/>
      <c r="F290" s="664" t="s">
        <v>127</v>
      </c>
      <c r="G290" s="664" t="s">
        <v>361</v>
      </c>
      <c r="H290" s="664" t="s">
        <v>117</v>
      </c>
      <c r="I290" s="664" t="s">
        <v>35</v>
      </c>
      <c r="J290" s="687" t="s">
        <v>1797</v>
      </c>
      <c r="K290" s="664">
        <v>6.84</v>
      </c>
      <c r="L290" s="664">
        <v>1712.1204</v>
      </c>
      <c r="M290" s="664"/>
      <c r="N290" s="664">
        <v>0</v>
      </c>
      <c r="O290" s="664"/>
      <c r="P290" s="664">
        <f t="shared" si="11"/>
        <v>0</v>
      </c>
    </row>
    <row r="291" spans="1:16" hidden="1" x14ac:dyDescent="0.25">
      <c r="A291" s="689" t="s">
        <v>160</v>
      </c>
      <c r="B291" s="662" t="s">
        <v>282</v>
      </c>
      <c r="C291" s="663" t="s">
        <v>55</v>
      </c>
      <c r="D291" s="688">
        <v>60</v>
      </c>
      <c r="E291" s="664"/>
      <c r="F291" s="664"/>
      <c r="G291" s="664" t="s">
        <v>361</v>
      </c>
      <c r="H291" s="664">
        <v>560400</v>
      </c>
      <c r="I291" s="664" t="s">
        <v>35</v>
      </c>
      <c r="J291" s="687" t="s">
        <v>1797</v>
      </c>
      <c r="K291" s="664">
        <v>6.84</v>
      </c>
      <c r="L291" s="664">
        <v>410.4</v>
      </c>
      <c r="M291" s="664"/>
      <c r="N291" s="664">
        <v>0</v>
      </c>
      <c r="O291" s="664"/>
      <c r="P291" s="664">
        <f t="shared" si="11"/>
        <v>0</v>
      </c>
    </row>
    <row r="292" spans="1:16" hidden="1" x14ac:dyDescent="0.25">
      <c r="A292" s="707" t="s">
        <v>53</v>
      </c>
      <c r="B292" s="715" t="s">
        <v>197</v>
      </c>
      <c r="C292" s="707"/>
      <c r="D292" s="727"/>
      <c r="E292" s="727"/>
      <c r="F292" s="713"/>
      <c r="G292" s="699"/>
      <c r="H292" s="699"/>
      <c r="I292" s="699"/>
      <c r="J292" s="712"/>
      <c r="K292" s="699">
        <v>0</v>
      </c>
      <c r="L292" s="713"/>
      <c r="M292" s="713"/>
      <c r="N292" s="713">
        <v>0</v>
      </c>
      <c r="O292" s="713"/>
      <c r="P292" s="713">
        <f t="shared" si="11"/>
        <v>0</v>
      </c>
    </row>
    <row r="293" spans="1:16" ht="31.5" hidden="1" x14ac:dyDescent="0.25">
      <c r="A293" s="682" t="s">
        <v>1674</v>
      </c>
      <c r="B293" s="660" t="s">
        <v>373</v>
      </c>
      <c r="C293" s="661" t="s">
        <v>40</v>
      </c>
      <c r="D293" s="683">
        <v>1</v>
      </c>
      <c r="E293" s="683"/>
      <c r="F293" s="659" t="s">
        <v>35</v>
      </c>
      <c r="G293" s="659" t="s">
        <v>137</v>
      </c>
      <c r="H293" s="659" t="s">
        <v>35</v>
      </c>
      <c r="I293" s="659">
        <v>2155.4100000000003</v>
      </c>
      <c r="J293" s="681">
        <v>0.2</v>
      </c>
      <c r="K293" s="659">
        <v>2586.5</v>
      </c>
      <c r="L293" s="659">
        <v>2586.5</v>
      </c>
      <c r="M293" s="659"/>
      <c r="N293" s="659">
        <v>0</v>
      </c>
      <c r="O293" s="659"/>
      <c r="P293" s="659">
        <f t="shared" si="11"/>
        <v>0</v>
      </c>
    </row>
    <row r="294" spans="1:16" ht="31.5" hidden="1" x14ac:dyDescent="0.25">
      <c r="A294" s="682" t="s">
        <v>1701</v>
      </c>
      <c r="B294" s="660" t="s">
        <v>373</v>
      </c>
      <c r="C294" s="661" t="s">
        <v>40</v>
      </c>
      <c r="D294" s="683">
        <v>1</v>
      </c>
      <c r="E294" s="683"/>
      <c r="F294" s="659" t="s">
        <v>35</v>
      </c>
      <c r="G294" s="659" t="s">
        <v>137</v>
      </c>
      <c r="H294" s="659" t="s">
        <v>35</v>
      </c>
      <c r="I294" s="659">
        <v>2155.4100000000003</v>
      </c>
      <c r="J294" s="681">
        <v>0.2</v>
      </c>
      <c r="K294" s="659">
        <v>2586.5</v>
      </c>
      <c r="L294" s="659">
        <v>2586.5</v>
      </c>
      <c r="M294" s="659"/>
      <c r="N294" s="659">
        <v>0</v>
      </c>
      <c r="O294" s="659"/>
      <c r="P294" s="659">
        <f t="shared" si="11"/>
        <v>0</v>
      </c>
    </row>
    <row r="295" spans="1:16" ht="31.5" hidden="1" x14ac:dyDescent="0.25">
      <c r="A295" s="682" t="s">
        <v>1730</v>
      </c>
      <c r="B295" s="660" t="s">
        <v>373</v>
      </c>
      <c r="C295" s="661" t="s">
        <v>40</v>
      </c>
      <c r="D295" s="683">
        <v>1</v>
      </c>
      <c r="E295" s="683"/>
      <c r="F295" s="659" t="s">
        <v>35</v>
      </c>
      <c r="G295" s="659" t="s">
        <v>137</v>
      </c>
      <c r="H295" s="659" t="s">
        <v>35</v>
      </c>
      <c r="I295" s="659">
        <v>2155.4100000000003</v>
      </c>
      <c r="J295" s="681">
        <v>0.2</v>
      </c>
      <c r="K295" s="659">
        <v>2586.5</v>
      </c>
      <c r="L295" s="659">
        <v>2586.5</v>
      </c>
      <c r="M295" s="659"/>
      <c r="N295" s="659">
        <v>0</v>
      </c>
      <c r="O295" s="659"/>
      <c r="P295" s="659">
        <f t="shared" si="11"/>
        <v>0</v>
      </c>
    </row>
    <row r="296" spans="1:16" ht="31.5" hidden="1" x14ac:dyDescent="0.25">
      <c r="A296" s="682" t="s">
        <v>1757</v>
      </c>
      <c r="B296" s="660" t="s">
        <v>373</v>
      </c>
      <c r="C296" s="661" t="s">
        <v>40</v>
      </c>
      <c r="D296" s="683">
        <v>1</v>
      </c>
      <c r="E296" s="683"/>
      <c r="F296" s="659" t="s">
        <v>35</v>
      </c>
      <c r="G296" s="659" t="s">
        <v>137</v>
      </c>
      <c r="H296" s="659" t="s">
        <v>35</v>
      </c>
      <c r="I296" s="659">
        <v>2155.4100000000003</v>
      </c>
      <c r="J296" s="681">
        <v>0.2</v>
      </c>
      <c r="K296" s="659">
        <v>2586.5</v>
      </c>
      <c r="L296" s="659">
        <v>2586.5</v>
      </c>
      <c r="M296" s="659"/>
      <c r="N296" s="659">
        <v>0</v>
      </c>
      <c r="O296" s="659"/>
      <c r="P296" s="659">
        <f t="shared" si="11"/>
        <v>0</v>
      </c>
    </row>
    <row r="297" spans="1:16" ht="31.5" hidden="1" x14ac:dyDescent="0.25">
      <c r="A297" s="682" t="s">
        <v>1782</v>
      </c>
      <c r="B297" s="660" t="s">
        <v>373</v>
      </c>
      <c r="C297" s="661" t="s">
        <v>40</v>
      </c>
      <c r="D297" s="683">
        <v>1</v>
      </c>
      <c r="E297" s="683"/>
      <c r="F297" s="659" t="s">
        <v>35</v>
      </c>
      <c r="G297" s="659" t="s">
        <v>137</v>
      </c>
      <c r="H297" s="659" t="s">
        <v>35</v>
      </c>
      <c r="I297" s="659">
        <v>2155.4100000000003</v>
      </c>
      <c r="J297" s="681">
        <v>0.2</v>
      </c>
      <c r="K297" s="659">
        <v>2586.5</v>
      </c>
      <c r="L297" s="659">
        <v>2586.5</v>
      </c>
      <c r="M297" s="659"/>
      <c r="N297" s="659">
        <v>0</v>
      </c>
      <c r="O297" s="659"/>
      <c r="P297" s="659">
        <f t="shared" si="11"/>
        <v>0</v>
      </c>
    </row>
    <row r="298" spans="1:16" hidden="1" x14ac:dyDescent="0.25">
      <c r="A298" s="707" t="s">
        <v>196</v>
      </c>
      <c r="B298" s="715" t="s">
        <v>216</v>
      </c>
      <c r="C298" s="707"/>
      <c r="D298" s="727"/>
      <c r="E298" s="727"/>
      <c r="F298" s="713"/>
      <c r="G298" s="699"/>
      <c r="H298" s="699"/>
      <c r="I298" s="699"/>
      <c r="J298" s="712"/>
      <c r="K298" s="699">
        <v>0</v>
      </c>
      <c r="L298" s="713"/>
      <c r="M298" s="713"/>
      <c r="N298" s="713">
        <v>0</v>
      </c>
      <c r="O298" s="713"/>
      <c r="P298" s="713">
        <f t="shared" si="11"/>
        <v>0</v>
      </c>
    </row>
    <row r="299" spans="1:16" hidden="1" x14ac:dyDescent="0.25">
      <c r="A299" s="707" t="s">
        <v>16</v>
      </c>
      <c r="B299" s="715" t="s">
        <v>103</v>
      </c>
      <c r="C299" s="707"/>
      <c r="D299" s="727"/>
      <c r="E299" s="727"/>
      <c r="F299" s="713"/>
      <c r="G299" s="699"/>
      <c r="H299" s="699"/>
      <c r="I299" s="699"/>
      <c r="J299" s="712"/>
      <c r="K299" s="699">
        <v>0</v>
      </c>
      <c r="L299" s="713"/>
      <c r="M299" s="713"/>
      <c r="N299" s="713">
        <v>0</v>
      </c>
      <c r="O299" s="713"/>
      <c r="P299" s="713">
        <f t="shared" si="11"/>
        <v>0</v>
      </c>
    </row>
    <row r="300" spans="1:16" hidden="1" x14ac:dyDescent="0.25">
      <c r="A300" s="714" t="s">
        <v>148</v>
      </c>
      <c r="B300" s="715" t="s">
        <v>103</v>
      </c>
      <c r="C300" s="714"/>
      <c r="D300" s="716"/>
      <c r="E300" s="716"/>
      <c r="F300" s="717"/>
      <c r="G300" s="718"/>
      <c r="H300" s="718"/>
      <c r="I300" s="718"/>
      <c r="J300" s="719"/>
      <c r="K300" s="718"/>
      <c r="L300" s="717"/>
      <c r="M300" s="717"/>
      <c r="N300" s="717">
        <v>0</v>
      </c>
      <c r="O300" s="717"/>
      <c r="P300" s="717">
        <f t="shared" si="11"/>
        <v>0</v>
      </c>
    </row>
    <row r="301" spans="1:16" hidden="1" x14ac:dyDescent="0.25">
      <c r="A301" s="707" t="s">
        <v>15</v>
      </c>
      <c r="B301" s="715" t="s">
        <v>4</v>
      </c>
      <c r="C301" s="707"/>
      <c r="D301" s="727"/>
      <c r="E301" s="727"/>
      <c r="F301" s="713"/>
      <c r="G301" s="699"/>
      <c r="H301" s="699"/>
      <c r="I301" s="699"/>
      <c r="J301" s="712"/>
      <c r="K301" s="699">
        <v>0</v>
      </c>
      <c r="L301" s="713"/>
      <c r="M301" s="713"/>
      <c r="N301" s="713">
        <v>0</v>
      </c>
      <c r="O301" s="713"/>
      <c r="P301" s="713">
        <f t="shared" si="11"/>
        <v>0</v>
      </c>
    </row>
    <row r="302" spans="1:16" hidden="1" x14ac:dyDescent="0.25">
      <c r="A302" s="684" t="s">
        <v>3</v>
      </c>
      <c r="B302" s="748" t="s">
        <v>283</v>
      </c>
      <c r="C302" s="749" t="s">
        <v>55</v>
      </c>
      <c r="D302" s="659">
        <v>21.94</v>
      </c>
      <c r="E302" s="659"/>
      <c r="F302" s="659" t="s">
        <v>128</v>
      </c>
      <c r="G302" s="659" t="s">
        <v>115</v>
      </c>
      <c r="H302" s="659">
        <v>561120</v>
      </c>
      <c r="I302" s="659" t="s">
        <v>35</v>
      </c>
      <c r="J302" s="681" t="s">
        <v>1797</v>
      </c>
      <c r="K302" s="659">
        <v>1.73</v>
      </c>
      <c r="L302" s="659">
        <v>37.96</v>
      </c>
      <c r="M302" s="659"/>
      <c r="N302" s="659">
        <v>0</v>
      </c>
      <c r="O302" s="659"/>
      <c r="P302" s="659">
        <f t="shared" si="11"/>
        <v>0</v>
      </c>
    </row>
    <row r="303" spans="1:16" hidden="1" x14ac:dyDescent="0.25">
      <c r="A303" s="684" t="s">
        <v>158</v>
      </c>
      <c r="B303" s="660" t="s">
        <v>283</v>
      </c>
      <c r="C303" s="661" t="s">
        <v>55</v>
      </c>
      <c r="D303" s="683">
        <v>60</v>
      </c>
      <c r="E303" s="659"/>
      <c r="F303" s="659"/>
      <c r="G303" s="659" t="s">
        <v>361</v>
      </c>
      <c r="H303" s="659">
        <v>561120</v>
      </c>
      <c r="I303" s="659" t="s">
        <v>35</v>
      </c>
      <c r="J303" s="681" t="s">
        <v>1797</v>
      </c>
      <c r="K303" s="659">
        <v>1.73</v>
      </c>
      <c r="L303" s="659">
        <v>103.8</v>
      </c>
      <c r="M303" s="659"/>
      <c r="N303" s="659">
        <v>0</v>
      </c>
      <c r="O303" s="659"/>
      <c r="P303" s="659">
        <f t="shared" si="11"/>
        <v>0</v>
      </c>
    </row>
    <row r="304" spans="1:16" ht="31.5" hidden="1" x14ac:dyDescent="0.25">
      <c r="A304" s="686" t="s">
        <v>154</v>
      </c>
      <c r="B304" s="662" t="s">
        <v>286</v>
      </c>
      <c r="C304" s="663" t="s">
        <v>55</v>
      </c>
      <c r="D304" s="688">
        <v>707.55</v>
      </c>
      <c r="E304" s="664"/>
      <c r="F304" s="664" t="s">
        <v>134</v>
      </c>
      <c r="G304" s="664" t="s">
        <v>218</v>
      </c>
      <c r="H304" s="664">
        <v>5213407</v>
      </c>
      <c r="I304" s="664">
        <v>26.85</v>
      </c>
      <c r="J304" s="687">
        <v>0.3</v>
      </c>
      <c r="K304" s="664">
        <v>34.909999999999997</v>
      </c>
      <c r="L304" s="664">
        <v>24700.579999999998</v>
      </c>
      <c r="M304" s="664"/>
      <c r="N304" s="664">
        <v>0</v>
      </c>
      <c r="O304" s="664"/>
      <c r="P304" s="664">
        <f t="shared" si="11"/>
        <v>0</v>
      </c>
    </row>
    <row r="305" spans="1:16" ht="31.5" hidden="1" x14ac:dyDescent="0.25">
      <c r="A305" s="686" t="s">
        <v>156</v>
      </c>
      <c r="B305" s="662" t="s">
        <v>289</v>
      </c>
      <c r="C305" s="663" t="s">
        <v>55</v>
      </c>
      <c r="D305" s="688">
        <v>99</v>
      </c>
      <c r="E305" s="664"/>
      <c r="F305" s="664" t="s">
        <v>134</v>
      </c>
      <c r="G305" s="664" t="s">
        <v>218</v>
      </c>
      <c r="H305" s="664">
        <v>5213407</v>
      </c>
      <c r="I305" s="664">
        <v>26.85</v>
      </c>
      <c r="J305" s="687">
        <v>0.3</v>
      </c>
      <c r="K305" s="664">
        <v>34.909999999999997</v>
      </c>
      <c r="L305" s="664">
        <v>3456.09</v>
      </c>
      <c r="M305" s="664"/>
      <c r="N305" s="664">
        <v>0</v>
      </c>
      <c r="O305" s="664"/>
      <c r="P305" s="664">
        <f t="shared" si="11"/>
        <v>0</v>
      </c>
    </row>
    <row r="306" spans="1:16" ht="31.5" hidden="1" x14ac:dyDescent="0.25">
      <c r="A306" s="686" t="s">
        <v>155</v>
      </c>
      <c r="B306" s="662" t="s">
        <v>288</v>
      </c>
      <c r="C306" s="663" t="s">
        <v>55</v>
      </c>
      <c r="D306" s="688">
        <v>297.54000000000002</v>
      </c>
      <c r="E306" s="664"/>
      <c r="F306" s="664" t="s">
        <v>134</v>
      </c>
      <c r="G306" s="664" t="s">
        <v>218</v>
      </c>
      <c r="H306" s="664">
        <v>5213407</v>
      </c>
      <c r="I306" s="664">
        <v>26.85</v>
      </c>
      <c r="J306" s="687">
        <v>0.3</v>
      </c>
      <c r="K306" s="664">
        <v>34.909999999999997</v>
      </c>
      <c r="L306" s="664">
        <v>10387.130000000001</v>
      </c>
      <c r="M306" s="664"/>
      <c r="N306" s="664">
        <v>0</v>
      </c>
      <c r="O306" s="664"/>
      <c r="P306" s="664">
        <f t="shared" si="11"/>
        <v>0</v>
      </c>
    </row>
    <row r="307" spans="1:16" hidden="1" x14ac:dyDescent="0.25">
      <c r="A307" s="728" t="s">
        <v>29</v>
      </c>
      <c r="B307" s="729" t="s">
        <v>336</v>
      </c>
      <c r="C307" s="730"/>
      <c r="D307" s="731"/>
      <c r="E307" s="731"/>
      <c r="F307" s="731"/>
      <c r="G307" s="731"/>
      <c r="H307" s="731" t="s">
        <v>1591</v>
      </c>
      <c r="I307" s="731"/>
      <c r="J307" s="732"/>
      <c r="K307" s="731"/>
      <c r="L307" s="731"/>
      <c r="M307" s="731"/>
      <c r="N307" s="731">
        <v>0</v>
      </c>
      <c r="O307" s="731"/>
      <c r="P307" s="731">
        <f t="shared" si="11"/>
        <v>0</v>
      </c>
    </row>
    <row r="308" spans="1:16" hidden="1" x14ac:dyDescent="0.25">
      <c r="A308" s="686" t="s">
        <v>85</v>
      </c>
      <c r="B308" s="662" t="s">
        <v>87</v>
      </c>
      <c r="C308" s="663" t="s">
        <v>55</v>
      </c>
      <c r="D308" s="664">
        <v>480.23</v>
      </c>
      <c r="E308" s="664"/>
      <c r="F308" s="664" t="s">
        <v>131</v>
      </c>
      <c r="G308" s="664" t="s">
        <v>115</v>
      </c>
      <c r="H308" s="664">
        <v>511200</v>
      </c>
      <c r="I308" s="664">
        <v>2.73</v>
      </c>
      <c r="J308" s="687">
        <v>0.3</v>
      </c>
      <c r="K308" s="664">
        <v>3.55</v>
      </c>
      <c r="L308" s="664">
        <v>1704.82</v>
      </c>
      <c r="M308" s="664"/>
      <c r="N308" s="664">
        <v>0</v>
      </c>
      <c r="O308" s="664"/>
      <c r="P308" s="664">
        <f t="shared" si="11"/>
        <v>0</v>
      </c>
    </row>
    <row r="309" spans="1:16" hidden="1" x14ac:dyDescent="0.25">
      <c r="A309" s="686" t="s">
        <v>181</v>
      </c>
      <c r="B309" s="662" t="s">
        <v>87</v>
      </c>
      <c r="C309" s="663" t="s">
        <v>55</v>
      </c>
      <c r="D309" s="688">
        <v>444.73</v>
      </c>
      <c r="E309" s="688"/>
      <c r="F309" s="664" t="s">
        <v>131</v>
      </c>
      <c r="G309" s="664" t="s">
        <v>115</v>
      </c>
      <c r="H309" s="664">
        <v>511200</v>
      </c>
      <c r="I309" s="664">
        <v>2.73</v>
      </c>
      <c r="J309" s="687">
        <v>0.3</v>
      </c>
      <c r="K309" s="664">
        <v>3.55</v>
      </c>
      <c r="L309" s="664">
        <v>1578.8</v>
      </c>
      <c r="M309" s="664"/>
      <c r="N309" s="664">
        <v>0</v>
      </c>
      <c r="O309" s="664"/>
      <c r="P309" s="664">
        <f t="shared" si="11"/>
        <v>0</v>
      </c>
    </row>
    <row r="310" spans="1:16" hidden="1" x14ac:dyDescent="0.25">
      <c r="A310" s="689" t="s">
        <v>1860</v>
      </c>
      <c r="B310" s="662" t="s">
        <v>87</v>
      </c>
      <c r="C310" s="663" t="s">
        <v>55</v>
      </c>
      <c r="D310" s="688">
        <v>250.31</v>
      </c>
      <c r="E310" s="688"/>
      <c r="F310" s="664" t="s">
        <v>131</v>
      </c>
      <c r="G310" s="664" t="s">
        <v>115</v>
      </c>
      <c r="H310" s="664">
        <v>511200</v>
      </c>
      <c r="I310" s="664">
        <v>2.73</v>
      </c>
      <c r="J310" s="687">
        <v>0.3</v>
      </c>
      <c r="K310" s="664">
        <v>3.55</v>
      </c>
      <c r="L310" s="664">
        <v>888.60050000000001</v>
      </c>
      <c r="M310" s="664"/>
      <c r="N310" s="664">
        <v>0</v>
      </c>
      <c r="O310" s="664"/>
      <c r="P310" s="664">
        <f t="shared" si="11"/>
        <v>0</v>
      </c>
    </row>
    <row r="311" spans="1:16" hidden="1" x14ac:dyDescent="0.25">
      <c r="A311" s="689" t="s">
        <v>1817</v>
      </c>
      <c r="B311" s="662" t="s">
        <v>87</v>
      </c>
      <c r="C311" s="663" t="s">
        <v>55</v>
      </c>
      <c r="D311" s="688">
        <v>280.01</v>
      </c>
      <c r="E311" s="688"/>
      <c r="F311" s="664" t="s">
        <v>131</v>
      </c>
      <c r="G311" s="664" t="s">
        <v>115</v>
      </c>
      <c r="H311" s="664">
        <v>511200</v>
      </c>
      <c r="I311" s="664">
        <v>2.73</v>
      </c>
      <c r="J311" s="687">
        <v>0.3</v>
      </c>
      <c r="K311" s="664">
        <v>3.55</v>
      </c>
      <c r="L311" s="664">
        <v>994.04</v>
      </c>
      <c r="M311" s="664"/>
      <c r="N311" s="664">
        <v>0</v>
      </c>
      <c r="O311" s="664"/>
      <c r="P311" s="664">
        <f t="shared" si="11"/>
        <v>0</v>
      </c>
    </row>
    <row r="312" spans="1:16" hidden="1" x14ac:dyDescent="0.25">
      <c r="A312" s="689" t="s">
        <v>1826</v>
      </c>
      <c r="B312" s="662" t="s">
        <v>87</v>
      </c>
      <c r="C312" s="663" t="s">
        <v>55</v>
      </c>
      <c r="D312" s="688">
        <v>283</v>
      </c>
      <c r="E312" s="688"/>
      <c r="F312" s="664" t="s">
        <v>131</v>
      </c>
      <c r="G312" s="664" t="s">
        <v>115</v>
      </c>
      <c r="H312" s="664">
        <v>511200</v>
      </c>
      <c r="I312" s="664">
        <v>2.73</v>
      </c>
      <c r="J312" s="687">
        <v>0.3</v>
      </c>
      <c r="K312" s="664">
        <v>3.55</v>
      </c>
      <c r="L312" s="664">
        <v>1004.65</v>
      </c>
      <c r="M312" s="664"/>
      <c r="N312" s="664">
        <v>0</v>
      </c>
      <c r="O312" s="664"/>
      <c r="P312" s="664">
        <f t="shared" si="11"/>
        <v>0</v>
      </c>
    </row>
    <row r="313" spans="1:16" hidden="1" x14ac:dyDescent="0.25">
      <c r="A313" s="560" t="s">
        <v>49</v>
      </c>
      <c r="B313" s="559" t="s">
        <v>110</v>
      </c>
      <c r="C313" s="560"/>
      <c r="D313" s="691"/>
      <c r="E313" s="691"/>
      <c r="F313" s="692"/>
      <c r="G313" s="561"/>
      <c r="H313" s="561"/>
      <c r="I313" s="561"/>
      <c r="J313" s="693"/>
      <c r="K313" s="561">
        <v>0</v>
      </c>
      <c r="L313" s="692"/>
      <c r="M313" s="692"/>
      <c r="N313" s="692">
        <v>0</v>
      </c>
      <c r="O313" s="692"/>
      <c r="P313" s="692">
        <f t="shared" si="11"/>
        <v>0</v>
      </c>
    </row>
    <row r="314" spans="1:16" hidden="1" x14ac:dyDescent="0.25">
      <c r="A314" s="728" t="s">
        <v>19</v>
      </c>
      <c r="B314" s="729" t="s">
        <v>291</v>
      </c>
      <c r="C314" s="730"/>
      <c r="D314" s="731"/>
      <c r="E314" s="731"/>
      <c r="F314" s="731"/>
      <c r="G314" s="731"/>
      <c r="H314" s="731"/>
      <c r="I314" s="731"/>
      <c r="J314" s="732"/>
      <c r="K314" s="731"/>
      <c r="L314" s="731"/>
      <c r="M314" s="731"/>
      <c r="N314" s="731">
        <v>0</v>
      </c>
      <c r="O314" s="731"/>
      <c r="P314" s="731">
        <f t="shared" si="11"/>
        <v>0</v>
      </c>
    </row>
    <row r="315" spans="1:16" hidden="1" x14ac:dyDescent="0.25">
      <c r="A315" s="714" t="s">
        <v>18</v>
      </c>
      <c r="B315" s="715" t="s">
        <v>1894</v>
      </c>
      <c r="C315" s="714"/>
      <c r="D315" s="716"/>
      <c r="E315" s="716"/>
      <c r="F315" s="717"/>
      <c r="G315" s="718"/>
      <c r="H315" s="718"/>
      <c r="I315" s="718"/>
      <c r="J315" s="719"/>
      <c r="K315" s="718"/>
      <c r="L315" s="717"/>
      <c r="M315" s="717"/>
      <c r="N315" s="717">
        <v>0</v>
      </c>
      <c r="O315" s="717"/>
      <c r="P315" s="717">
        <f t="shared" si="11"/>
        <v>0</v>
      </c>
    </row>
    <row r="316" spans="1:16" hidden="1" x14ac:dyDescent="0.25">
      <c r="A316" s="686" t="s">
        <v>1685</v>
      </c>
      <c r="B316" s="662" t="s">
        <v>381</v>
      </c>
      <c r="C316" s="663" t="s">
        <v>40</v>
      </c>
      <c r="D316" s="688">
        <v>5</v>
      </c>
      <c r="E316" s="688"/>
      <c r="F316" s="664" t="s">
        <v>35</v>
      </c>
      <c r="G316" s="664" t="s">
        <v>137</v>
      </c>
      <c r="H316" s="664" t="s">
        <v>35</v>
      </c>
      <c r="I316" s="664">
        <v>337.38</v>
      </c>
      <c r="J316" s="687">
        <v>0.2</v>
      </c>
      <c r="K316" s="664">
        <v>404.86</v>
      </c>
      <c r="L316" s="664">
        <v>2024.3</v>
      </c>
      <c r="M316" s="664"/>
      <c r="N316" s="664">
        <v>0</v>
      </c>
      <c r="O316" s="664"/>
      <c r="P316" s="664">
        <f t="shared" si="11"/>
        <v>0</v>
      </c>
    </row>
    <row r="317" spans="1:16" hidden="1" x14ac:dyDescent="0.25">
      <c r="A317" s="686" t="s">
        <v>1713</v>
      </c>
      <c r="B317" s="662" t="s">
        <v>381</v>
      </c>
      <c r="C317" s="663" t="s">
        <v>40</v>
      </c>
      <c r="D317" s="688">
        <v>4</v>
      </c>
      <c r="E317" s="688"/>
      <c r="F317" s="664" t="s">
        <v>35</v>
      </c>
      <c r="G317" s="664" t="s">
        <v>137</v>
      </c>
      <c r="H317" s="664" t="s">
        <v>35</v>
      </c>
      <c r="I317" s="664">
        <v>337.38</v>
      </c>
      <c r="J317" s="687">
        <v>0.2</v>
      </c>
      <c r="K317" s="664">
        <v>404.86</v>
      </c>
      <c r="L317" s="664">
        <v>1619.44</v>
      </c>
      <c r="M317" s="664"/>
      <c r="N317" s="664">
        <v>0</v>
      </c>
      <c r="O317" s="664"/>
      <c r="P317" s="664">
        <f t="shared" si="11"/>
        <v>0</v>
      </c>
    </row>
    <row r="318" spans="1:16" hidden="1" x14ac:dyDescent="0.25">
      <c r="A318" s="686" t="s">
        <v>1742</v>
      </c>
      <c r="B318" s="662" t="s">
        <v>381</v>
      </c>
      <c r="C318" s="663" t="s">
        <v>40</v>
      </c>
      <c r="D318" s="688">
        <v>2</v>
      </c>
      <c r="E318" s="688"/>
      <c r="F318" s="664" t="s">
        <v>35</v>
      </c>
      <c r="G318" s="664" t="s">
        <v>137</v>
      </c>
      <c r="H318" s="664" t="s">
        <v>35</v>
      </c>
      <c r="I318" s="664">
        <v>337.38</v>
      </c>
      <c r="J318" s="687">
        <v>0.2</v>
      </c>
      <c r="K318" s="664">
        <v>404.86</v>
      </c>
      <c r="L318" s="664">
        <v>809.72</v>
      </c>
      <c r="M318" s="664"/>
      <c r="N318" s="664">
        <v>0</v>
      </c>
      <c r="O318" s="664"/>
      <c r="P318" s="664">
        <f t="shared" si="11"/>
        <v>0</v>
      </c>
    </row>
    <row r="319" spans="1:16" hidden="1" x14ac:dyDescent="0.25">
      <c r="A319" s="686" t="s">
        <v>1767</v>
      </c>
      <c r="B319" s="662" t="s">
        <v>381</v>
      </c>
      <c r="C319" s="663" t="s">
        <v>40</v>
      </c>
      <c r="D319" s="688">
        <v>4</v>
      </c>
      <c r="E319" s="688"/>
      <c r="F319" s="664" t="s">
        <v>35</v>
      </c>
      <c r="G319" s="664" t="s">
        <v>137</v>
      </c>
      <c r="H319" s="664" t="s">
        <v>35</v>
      </c>
      <c r="I319" s="664">
        <v>337.38</v>
      </c>
      <c r="J319" s="687">
        <v>0.2</v>
      </c>
      <c r="K319" s="664">
        <v>404.86</v>
      </c>
      <c r="L319" s="664">
        <v>1619.44</v>
      </c>
      <c r="M319" s="664"/>
      <c r="N319" s="664">
        <v>0</v>
      </c>
      <c r="O319" s="664"/>
      <c r="P319" s="664">
        <f t="shared" si="11"/>
        <v>0</v>
      </c>
    </row>
    <row r="320" spans="1:16" hidden="1" x14ac:dyDescent="0.25">
      <c r="A320" s="686" t="s">
        <v>1792</v>
      </c>
      <c r="B320" s="662" t="s">
        <v>381</v>
      </c>
      <c r="C320" s="663" t="s">
        <v>40</v>
      </c>
      <c r="D320" s="688">
        <v>5</v>
      </c>
      <c r="E320" s="688"/>
      <c r="F320" s="664" t="s">
        <v>35</v>
      </c>
      <c r="G320" s="664" t="s">
        <v>137</v>
      </c>
      <c r="H320" s="664" t="s">
        <v>35</v>
      </c>
      <c r="I320" s="664">
        <v>337.38</v>
      </c>
      <c r="J320" s="687">
        <v>0.2</v>
      </c>
      <c r="K320" s="664">
        <v>404.86</v>
      </c>
      <c r="L320" s="664">
        <v>2024.3</v>
      </c>
      <c r="M320" s="664"/>
      <c r="N320" s="664">
        <v>0</v>
      </c>
      <c r="O320" s="664"/>
      <c r="P320" s="664">
        <f t="shared" si="11"/>
        <v>0</v>
      </c>
    </row>
    <row r="321" spans="1:16" hidden="1" x14ac:dyDescent="0.25">
      <c r="A321" s="686" t="s">
        <v>1744</v>
      </c>
      <c r="B321" s="662" t="s">
        <v>384</v>
      </c>
      <c r="C321" s="663" t="s">
        <v>57</v>
      </c>
      <c r="D321" s="688">
        <v>250</v>
      </c>
      <c r="E321" s="688"/>
      <c r="F321" s="664" t="s">
        <v>35</v>
      </c>
      <c r="G321" s="664" t="s">
        <v>137</v>
      </c>
      <c r="H321" s="664" t="s">
        <v>35</v>
      </c>
      <c r="I321" s="664">
        <v>3.8299999999999996</v>
      </c>
      <c r="J321" s="687">
        <v>0.2</v>
      </c>
      <c r="K321" s="664">
        <v>4.5999999999999996</v>
      </c>
      <c r="L321" s="664">
        <v>1150</v>
      </c>
      <c r="M321" s="664"/>
      <c r="N321" s="664">
        <v>0</v>
      </c>
      <c r="O321" s="664"/>
      <c r="P321" s="664">
        <f t="shared" si="11"/>
        <v>0</v>
      </c>
    </row>
    <row r="322" spans="1:16" hidden="1" x14ac:dyDescent="0.25">
      <c r="A322" s="686" t="s">
        <v>1769</v>
      </c>
      <c r="B322" s="662" t="s">
        <v>384</v>
      </c>
      <c r="C322" s="663" t="s">
        <v>57</v>
      </c>
      <c r="D322" s="688">
        <v>200</v>
      </c>
      <c r="E322" s="688"/>
      <c r="F322" s="664" t="s">
        <v>35</v>
      </c>
      <c r="G322" s="664" t="s">
        <v>137</v>
      </c>
      <c r="H322" s="664" t="s">
        <v>35</v>
      </c>
      <c r="I322" s="664">
        <v>3.8299999999999996</v>
      </c>
      <c r="J322" s="687">
        <v>0.2</v>
      </c>
      <c r="K322" s="664">
        <v>4.5999999999999996</v>
      </c>
      <c r="L322" s="664">
        <v>920</v>
      </c>
      <c r="M322" s="664"/>
      <c r="N322" s="664">
        <v>0</v>
      </c>
      <c r="O322" s="664"/>
      <c r="P322" s="664">
        <f t="shared" si="11"/>
        <v>0</v>
      </c>
    </row>
    <row r="323" spans="1:16" hidden="1" x14ac:dyDescent="0.25">
      <c r="A323" s="686" t="s">
        <v>1794</v>
      </c>
      <c r="B323" s="662" t="s">
        <v>384</v>
      </c>
      <c r="C323" s="663" t="s">
        <v>57</v>
      </c>
      <c r="D323" s="688">
        <v>250</v>
      </c>
      <c r="E323" s="688"/>
      <c r="F323" s="664" t="s">
        <v>35</v>
      </c>
      <c r="G323" s="664" t="s">
        <v>137</v>
      </c>
      <c r="H323" s="664" t="s">
        <v>35</v>
      </c>
      <c r="I323" s="664">
        <v>3.8299999999999996</v>
      </c>
      <c r="J323" s="687">
        <v>0.2</v>
      </c>
      <c r="K323" s="664">
        <v>4.5999999999999996</v>
      </c>
      <c r="L323" s="664">
        <v>1150</v>
      </c>
      <c r="M323" s="664"/>
      <c r="N323" s="664">
        <v>0</v>
      </c>
      <c r="O323" s="664"/>
      <c r="P323" s="664">
        <f t="shared" si="11"/>
        <v>0</v>
      </c>
    </row>
    <row r="324" spans="1:16" hidden="1" x14ac:dyDescent="0.25">
      <c r="A324" s="682" t="s">
        <v>1715</v>
      </c>
      <c r="B324" s="660" t="s">
        <v>383</v>
      </c>
      <c r="C324" s="661" t="s">
        <v>40</v>
      </c>
      <c r="D324" s="683">
        <v>1</v>
      </c>
      <c r="E324" s="683"/>
      <c r="F324" s="659" t="s">
        <v>35</v>
      </c>
      <c r="G324" s="659" t="s">
        <v>137</v>
      </c>
      <c r="H324" s="659" t="s">
        <v>35</v>
      </c>
      <c r="I324" s="659">
        <v>397.84999999999997</v>
      </c>
      <c r="J324" s="681">
        <v>0.2</v>
      </c>
      <c r="K324" s="659">
        <v>477.42</v>
      </c>
      <c r="L324" s="659">
        <v>477.42</v>
      </c>
      <c r="M324" s="659"/>
      <c r="N324" s="659">
        <v>0</v>
      </c>
      <c r="O324" s="659"/>
      <c r="P324" s="659">
        <f t="shared" si="11"/>
        <v>0</v>
      </c>
    </row>
    <row r="325" spans="1:16" hidden="1" x14ac:dyDescent="0.25">
      <c r="A325" s="686" t="s">
        <v>1686</v>
      </c>
      <c r="B325" s="662" t="s">
        <v>382</v>
      </c>
      <c r="C325" s="663" t="s">
        <v>40</v>
      </c>
      <c r="D325" s="688">
        <v>4</v>
      </c>
      <c r="E325" s="688"/>
      <c r="F325" s="664" t="s">
        <v>35</v>
      </c>
      <c r="G325" s="664" t="s">
        <v>137</v>
      </c>
      <c r="H325" s="664" t="s">
        <v>35</v>
      </c>
      <c r="I325" s="664">
        <v>489.68</v>
      </c>
      <c r="J325" s="687">
        <v>0.2</v>
      </c>
      <c r="K325" s="664">
        <v>587.62</v>
      </c>
      <c r="L325" s="664">
        <v>2350.48</v>
      </c>
      <c r="M325" s="664"/>
      <c r="N325" s="664">
        <v>0</v>
      </c>
      <c r="O325" s="664"/>
      <c r="P325" s="664">
        <f t="shared" si="11"/>
        <v>0</v>
      </c>
    </row>
    <row r="326" spans="1:16" hidden="1" x14ac:dyDescent="0.25">
      <c r="A326" s="686" t="s">
        <v>1714</v>
      </c>
      <c r="B326" s="662" t="s">
        <v>382</v>
      </c>
      <c r="C326" s="663" t="s">
        <v>40</v>
      </c>
      <c r="D326" s="688">
        <v>4</v>
      </c>
      <c r="E326" s="688"/>
      <c r="F326" s="664" t="s">
        <v>35</v>
      </c>
      <c r="G326" s="664" t="s">
        <v>137</v>
      </c>
      <c r="H326" s="664" t="s">
        <v>35</v>
      </c>
      <c r="I326" s="664">
        <v>489.68</v>
      </c>
      <c r="J326" s="687">
        <v>0.2</v>
      </c>
      <c r="K326" s="664">
        <v>587.62</v>
      </c>
      <c r="L326" s="664">
        <v>2350.48</v>
      </c>
      <c r="M326" s="664"/>
      <c r="N326" s="664">
        <v>0</v>
      </c>
      <c r="O326" s="664"/>
      <c r="P326" s="664">
        <f t="shared" si="11"/>
        <v>0</v>
      </c>
    </row>
    <row r="327" spans="1:16" hidden="1" x14ac:dyDescent="0.25">
      <c r="A327" s="686" t="s">
        <v>1743</v>
      </c>
      <c r="B327" s="662" t="s">
        <v>382</v>
      </c>
      <c r="C327" s="663" t="s">
        <v>40</v>
      </c>
      <c r="D327" s="688">
        <v>2</v>
      </c>
      <c r="E327" s="688"/>
      <c r="F327" s="664" t="s">
        <v>35</v>
      </c>
      <c r="G327" s="664" t="s">
        <v>137</v>
      </c>
      <c r="H327" s="664" t="s">
        <v>35</v>
      </c>
      <c r="I327" s="664">
        <v>489.68</v>
      </c>
      <c r="J327" s="687">
        <v>0.2</v>
      </c>
      <c r="K327" s="664">
        <v>587.62</v>
      </c>
      <c r="L327" s="664">
        <v>1175.24</v>
      </c>
      <c r="M327" s="664"/>
      <c r="N327" s="664">
        <v>0</v>
      </c>
      <c r="O327" s="664"/>
      <c r="P327" s="664">
        <f t="shared" si="11"/>
        <v>0</v>
      </c>
    </row>
    <row r="328" spans="1:16" hidden="1" x14ac:dyDescent="0.25">
      <c r="A328" s="686" t="s">
        <v>1768</v>
      </c>
      <c r="B328" s="662" t="s">
        <v>382</v>
      </c>
      <c r="C328" s="663" t="s">
        <v>40</v>
      </c>
      <c r="D328" s="688">
        <v>4</v>
      </c>
      <c r="E328" s="688"/>
      <c r="F328" s="664" t="s">
        <v>35</v>
      </c>
      <c r="G328" s="664" t="s">
        <v>137</v>
      </c>
      <c r="H328" s="664" t="s">
        <v>35</v>
      </c>
      <c r="I328" s="664">
        <v>489.68</v>
      </c>
      <c r="J328" s="687">
        <v>0.2</v>
      </c>
      <c r="K328" s="664">
        <v>587.62</v>
      </c>
      <c r="L328" s="664">
        <v>2350.48</v>
      </c>
      <c r="M328" s="664"/>
      <c r="N328" s="664">
        <v>0</v>
      </c>
      <c r="O328" s="664"/>
      <c r="P328" s="664">
        <f t="shared" si="11"/>
        <v>0</v>
      </c>
    </row>
    <row r="329" spans="1:16" hidden="1" x14ac:dyDescent="0.25">
      <c r="A329" s="686" t="s">
        <v>1793</v>
      </c>
      <c r="B329" s="662" t="s">
        <v>382</v>
      </c>
      <c r="C329" s="663" t="s">
        <v>40</v>
      </c>
      <c r="D329" s="688">
        <v>5</v>
      </c>
      <c r="E329" s="688"/>
      <c r="F329" s="664" t="s">
        <v>35</v>
      </c>
      <c r="G329" s="664" t="s">
        <v>137</v>
      </c>
      <c r="H329" s="664" t="s">
        <v>35</v>
      </c>
      <c r="I329" s="664">
        <v>489.68</v>
      </c>
      <c r="J329" s="687">
        <v>0.2</v>
      </c>
      <c r="K329" s="664">
        <v>587.62</v>
      </c>
      <c r="L329" s="664">
        <v>2938.1</v>
      </c>
      <c r="M329" s="664"/>
      <c r="N329" s="664">
        <v>0</v>
      </c>
      <c r="O329" s="664"/>
      <c r="P329" s="664">
        <f t="shared" si="11"/>
        <v>0</v>
      </c>
    </row>
    <row r="330" spans="1:16" hidden="1" x14ac:dyDescent="0.25">
      <c r="A330" s="682" t="s">
        <v>1682</v>
      </c>
      <c r="B330" s="660" t="s">
        <v>377</v>
      </c>
      <c r="C330" s="661" t="s">
        <v>40</v>
      </c>
      <c r="D330" s="683">
        <v>1</v>
      </c>
      <c r="E330" s="683"/>
      <c r="F330" s="659" t="s">
        <v>35</v>
      </c>
      <c r="G330" s="659" t="s">
        <v>137</v>
      </c>
      <c r="H330" s="659" t="s">
        <v>35</v>
      </c>
      <c r="I330" s="659">
        <v>511.7</v>
      </c>
      <c r="J330" s="681">
        <v>0.2</v>
      </c>
      <c r="K330" s="659">
        <v>614.04</v>
      </c>
      <c r="L330" s="659">
        <v>614.04</v>
      </c>
      <c r="M330" s="659"/>
      <c r="N330" s="659">
        <v>0</v>
      </c>
      <c r="O330" s="659"/>
      <c r="P330" s="659">
        <f t="shared" si="11"/>
        <v>0</v>
      </c>
    </row>
    <row r="331" spans="1:16" hidden="1" x14ac:dyDescent="0.25">
      <c r="A331" s="682" t="s">
        <v>1708</v>
      </c>
      <c r="B331" s="660" t="s">
        <v>377</v>
      </c>
      <c r="C331" s="661" t="s">
        <v>40</v>
      </c>
      <c r="D331" s="683">
        <v>1</v>
      </c>
      <c r="E331" s="683"/>
      <c r="F331" s="659" t="s">
        <v>35</v>
      </c>
      <c r="G331" s="659" t="s">
        <v>137</v>
      </c>
      <c r="H331" s="659" t="s">
        <v>35</v>
      </c>
      <c r="I331" s="659">
        <v>511.7</v>
      </c>
      <c r="J331" s="681">
        <v>0.2</v>
      </c>
      <c r="K331" s="659">
        <v>614.04</v>
      </c>
      <c r="L331" s="659">
        <v>614.04</v>
      </c>
      <c r="M331" s="659"/>
      <c r="N331" s="659">
        <v>0</v>
      </c>
      <c r="O331" s="659"/>
      <c r="P331" s="659">
        <f t="shared" si="11"/>
        <v>0</v>
      </c>
    </row>
    <row r="332" spans="1:16" hidden="1" x14ac:dyDescent="0.25">
      <c r="A332" s="682" t="s">
        <v>1737</v>
      </c>
      <c r="B332" s="660" t="s">
        <v>377</v>
      </c>
      <c r="C332" s="661" t="s">
        <v>40</v>
      </c>
      <c r="D332" s="683">
        <v>1</v>
      </c>
      <c r="E332" s="683"/>
      <c r="F332" s="659" t="s">
        <v>35</v>
      </c>
      <c r="G332" s="659" t="s">
        <v>137</v>
      </c>
      <c r="H332" s="659" t="s">
        <v>35</v>
      </c>
      <c r="I332" s="659">
        <v>511.7</v>
      </c>
      <c r="J332" s="681">
        <v>0.2</v>
      </c>
      <c r="K332" s="659">
        <v>614.04</v>
      </c>
      <c r="L332" s="659">
        <v>614.04</v>
      </c>
      <c r="M332" s="659"/>
      <c r="N332" s="659">
        <v>0</v>
      </c>
      <c r="O332" s="659"/>
      <c r="P332" s="659">
        <f t="shared" ref="P332:P392" si="12">N332+N331</f>
        <v>0</v>
      </c>
    </row>
    <row r="333" spans="1:16" hidden="1" x14ac:dyDescent="0.25">
      <c r="A333" s="682" t="s">
        <v>1763</v>
      </c>
      <c r="B333" s="660" t="s">
        <v>377</v>
      </c>
      <c r="C333" s="661" t="s">
        <v>40</v>
      </c>
      <c r="D333" s="683">
        <v>1</v>
      </c>
      <c r="E333" s="683"/>
      <c r="F333" s="659" t="s">
        <v>35</v>
      </c>
      <c r="G333" s="659" t="s">
        <v>137</v>
      </c>
      <c r="H333" s="659" t="s">
        <v>35</v>
      </c>
      <c r="I333" s="659">
        <v>511.7</v>
      </c>
      <c r="J333" s="681">
        <v>0.2</v>
      </c>
      <c r="K333" s="659">
        <v>614.04</v>
      </c>
      <c r="L333" s="659">
        <v>614.04</v>
      </c>
      <c r="M333" s="659"/>
      <c r="N333" s="659">
        <v>0</v>
      </c>
      <c r="O333" s="659"/>
      <c r="P333" s="659">
        <f t="shared" si="12"/>
        <v>0</v>
      </c>
    </row>
    <row r="334" spans="1:16" hidden="1" x14ac:dyDescent="0.25">
      <c r="A334" s="682" t="s">
        <v>1788</v>
      </c>
      <c r="B334" s="660" t="s">
        <v>377</v>
      </c>
      <c r="C334" s="661" t="s">
        <v>40</v>
      </c>
      <c r="D334" s="683">
        <v>1</v>
      </c>
      <c r="E334" s="683"/>
      <c r="F334" s="659" t="s">
        <v>35</v>
      </c>
      <c r="G334" s="659" t="s">
        <v>137</v>
      </c>
      <c r="H334" s="659" t="s">
        <v>35</v>
      </c>
      <c r="I334" s="659">
        <v>511.7</v>
      </c>
      <c r="J334" s="681">
        <v>0.2</v>
      </c>
      <c r="K334" s="659">
        <v>614.04</v>
      </c>
      <c r="L334" s="659">
        <v>614.04</v>
      </c>
      <c r="M334" s="659"/>
      <c r="N334" s="659">
        <v>0</v>
      </c>
      <c r="O334" s="659"/>
      <c r="P334" s="659">
        <f t="shared" si="12"/>
        <v>0</v>
      </c>
    </row>
    <row r="335" spans="1:16" hidden="1" x14ac:dyDescent="0.25">
      <c r="A335" s="689" t="s">
        <v>1827</v>
      </c>
      <c r="B335" s="662" t="s">
        <v>191</v>
      </c>
      <c r="C335" s="663" t="s">
        <v>55</v>
      </c>
      <c r="D335" s="688">
        <v>240.01</v>
      </c>
      <c r="E335" s="688"/>
      <c r="F335" s="664" t="s">
        <v>95</v>
      </c>
      <c r="G335" s="664" t="s">
        <v>116</v>
      </c>
      <c r="H335" s="664" t="s">
        <v>35</v>
      </c>
      <c r="I335" s="664">
        <v>14.62</v>
      </c>
      <c r="J335" s="687">
        <v>0.3</v>
      </c>
      <c r="K335" s="664">
        <v>19.010000000000002</v>
      </c>
      <c r="L335" s="664">
        <v>4562.59</v>
      </c>
      <c r="M335" s="664"/>
      <c r="N335" s="664">
        <v>0</v>
      </c>
      <c r="O335" s="664"/>
      <c r="P335" s="664">
        <f t="shared" si="12"/>
        <v>0</v>
      </c>
    </row>
    <row r="336" spans="1:16" hidden="1" x14ac:dyDescent="0.25">
      <c r="A336" s="682" t="s">
        <v>1738</v>
      </c>
      <c r="B336" s="660" t="s">
        <v>386</v>
      </c>
      <c r="C336" s="661" t="s">
        <v>40</v>
      </c>
      <c r="D336" s="683">
        <v>1</v>
      </c>
      <c r="E336" s="683"/>
      <c r="F336" s="659" t="s">
        <v>35</v>
      </c>
      <c r="G336" s="659" t="s">
        <v>137</v>
      </c>
      <c r="H336" s="659" t="s">
        <v>35</v>
      </c>
      <c r="I336" s="659">
        <v>385.63</v>
      </c>
      <c r="J336" s="681">
        <v>0.2</v>
      </c>
      <c r="K336" s="659">
        <v>462.76</v>
      </c>
      <c r="L336" s="659">
        <v>462.76</v>
      </c>
      <c r="M336" s="659"/>
      <c r="N336" s="659">
        <v>0</v>
      </c>
      <c r="O336" s="659"/>
      <c r="P336" s="659">
        <f t="shared" si="12"/>
        <v>0</v>
      </c>
    </row>
    <row r="337" spans="1:16" hidden="1" x14ac:dyDescent="0.25">
      <c r="A337" s="682" t="s">
        <v>1764</v>
      </c>
      <c r="B337" s="660" t="s">
        <v>386</v>
      </c>
      <c r="C337" s="661" t="s">
        <v>40</v>
      </c>
      <c r="D337" s="683">
        <v>1</v>
      </c>
      <c r="E337" s="683"/>
      <c r="F337" s="659" t="s">
        <v>35</v>
      </c>
      <c r="G337" s="659" t="s">
        <v>137</v>
      </c>
      <c r="H337" s="659" t="s">
        <v>35</v>
      </c>
      <c r="I337" s="659">
        <v>385.63</v>
      </c>
      <c r="J337" s="681">
        <v>0.2</v>
      </c>
      <c r="K337" s="659">
        <v>462.76</v>
      </c>
      <c r="L337" s="659">
        <v>462.76</v>
      </c>
      <c r="M337" s="659"/>
      <c r="N337" s="659">
        <v>0</v>
      </c>
      <c r="O337" s="659"/>
      <c r="P337" s="659">
        <f t="shared" si="12"/>
        <v>0</v>
      </c>
    </row>
    <row r="338" spans="1:16" hidden="1" x14ac:dyDescent="0.25">
      <c r="A338" s="682" t="s">
        <v>1789</v>
      </c>
      <c r="B338" s="660" t="s">
        <v>386</v>
      </c>
      <c r="C338" s="661" t="s">
        <v>40</v>
      </c>
      <c r="D338" s="683">
        <v>1</v>
      </c>
      <c r="E338" s="683"/>
      <c r="F338" s="659" t="s">
        <v>35</v>
      </c>
      <c r="G338" s="659" t="s">
        <v>137</v>
      </c>
      <c r="H338" s="659" t="s">
        <v>35</v>
      </c>
      <c r="I338" s="659">
        <v>385.63</v>
      </c>
      <c r="J338" s="681">
        <v>0.2</v>
      </c>
      <c r="K338" s="659">
        <v>462.76</v>
      </c>
      <c r="L338" s="659">
        <v>462.76</v>
      </c>
      <c r="M338" s="659"/>
      <c r="N338" s="659">
        <v>0</v>
      </c>
      <c r="O338" s="659"/>
      <c r="P338" s="659">
        <f t="shared" si="12"/>
        <v>0</v>
      </c>
    </row>
    <row r="339" spans="1:16" hidden="1" x14ac:dyDescent="0.25">
      <c r="A339" s="686" t="s">
        <v>1712</v>
      </c>
      <c r="B339" s="662" t="s">
        <v>380</v>
      </c>
      <c r="C339" s="663" t="s">
        <v>40</v>
      </c>
      <c r="D339" s="688">
        <v>3</v>
      </c>
      <c r="E339" s="688"/>
      <c r="F339" s="664" t="s">
        <v>35</v>
      </c>
      <c r="G339" s="664" t="s">
        <v>137</v>
      </c>
      <c r="H339" s="664" t="s">
        <v>35</v>
      </c>
      <c r="I339" s="664">
        <v>314.84999999999997</v>
      </c>
      <c r="J339" s="687">
        <v>0.2</v>
      </c>
      <c r="K339" s="664">
        <v>377.82</v>
      </c>
      <c r="L339" s="664">
        <v>1133.46</v>
      </c>
      <c r="M339" s="664"/>
      <c r="N339" s="664">
        <v>0</v>
      </c>
      <c r="O339" s="664"/>
      <c r="P339" s="664">
        <f t="shared" si="12"/>
        <v>0</v>
      </c>
    </row>
    <row r="340" spans="1:16" hidden="1" x14ac:dyDescent="0.25">
      <c r="A340" s="686" t="s">
        <v>1741</v>
      </c>
      <c r="B340" s="662" t="s">
        <v>380</v>
      </c>
      <c r="C340" s="663" t="s">
        <v>40</v>
      </c>
      <c r="D340" s="688">
        <v>2</v>
      </c>
      <c r="E340" s="688"/>
      <c r="F340" s="664" t="s">
        <v>35</v>
      </c>
      <c r="G340" s="664" t="s">
        <v>137</v>
      </c>
      <c r="H340" s="664" t="s">
        <v>35</v>
      </c>
      <c r="I340" s="664">
        <v>314.84999999999997</v>
      </c>
      <c r="J340" s="687">
        <v>0.2</v>
      </c>
      <c r="K340" s="664">
        <v>377.82</v>
      </c>
      <c r="L340" s="664">
        <v>755.64</v>
      </c>
      <c r="M340" s="664"/>
      <c r="N340" s="664">
        <v>0</v>
      </c>
      <c r="O340" s="664"/>
      <c r="P340" s="664">
        <f t="shared" si="12"/>
        <v>0</v>
      </c>
    </row>
    <row r="341" spans="1:16" hidden="1" x14ac:dyDescent="0.25">
      <c r="A341" s="682" t="s">
        <v>1683</v>
      </c>
      <c r="B341" s="660" t="s">
        <v>378</v>
      </c>
      <c r="C341" s="661" t="s">
        <v>40</v>
      </c>
      <c r="D341" s="683">
        <v>5</v>
      </c>
      <c r="E341" s="683"/>
      <c r="F341" s="659" t="s">
        <v>35</v>
      </c>
      <c r="G341" s="659" t="s">
        <v>137</v>
      </c>
      <c r="H341" s="659" t="s">
        <v>35</v>
      </c>
      <c r="I341" s="659">
        <v>415.2</v>
      </c>
      <c r="J341" s="681">
        <v>0.2</v>
      </c>
      <c r="K341" s="659">
        <v>498.24</v>
      </c>
      <c r="L341" s="659">
        <v>2491.1999999999998</v>
      </c>
      <c r="M341" s="659"/>
      <c r="N341" s="659">
        <v>0</v>
      </c>
      <c r="O341" s="659"/>
      <c r="P341" s="659">
        <f t="shared" si="12"/>
        <v>0</v>
      </c>
    </row>
    <row r="342" spans="1:16" hidden="1" x14ac:dyDescent="0.25">
      <c r="A342" s="682" t="s">
        <v>1710</v>
      </c>
      <c r="B342" s="660" t="s">
        <v>378</v>
      </c>
      <c r="C342" s="661" t="s">
        <v>40</v>
      </c>
      <c r="D342" s="683">
        <v>4</v>
      </c>
      <c r="E342" s="683"/>
      <c r="F342" s="659" t="s">
        <v>35</v>
      </c>
      <c r="G342" s="659" t="s">
        <v>137</v>
      </c>
      <c r="H342" s="659" t="s">
        <v>35</v>
      </c>
      <c r="I342" s="659">
        <v>415.2</v>
      </c>
      <c r="J342" s="681">
        <v>0.2</v>
      </c>
      <c r="K342" s="659">
        <v>498.24</v>
      </c>
      <c r="L342" s="659">
        <v>1992.96</v>
      </c>
      <c r="M342" s="659"/>
      <c r="N342" s="659">
        <v>0</v>
      </c>
      <c r="O342" s="659"/>
      <c r="P342" s="659">
        <f t="shared" si="12"/>
        <v>0</v>
      </c>
    </row>
    <row r="343" spans="1:16" hidden="1" x14ac:dyDescent="0.25">
      <c r="A343" s="682" t="s">
        <v>1739</v>
      </c>
      <c r="B343" s="660" t="s">
        <v>378</v>
      </c>
      <c r="C343" s="661" t="s">
        <v>40</v>
      </c>
      <c r="D343" s="683">
        <v>2</v>
      </c>
      <c r="E343" s="683"/>
      <c r="F343" s="659" t="s">
        <v>35</v>
      </c>
      <c r="G343" s="659" t="s">
        <v>137</v>
      </c>
      <c r="H343" s="659" t="s">
        <v>35</v>
      </c>
      <c r="I343" s="659">
        <v>415.2</v>
      </c>
      <c r="J343" s="681">
        <v>0.2</v>
      </c>
      <c r="K343" s="659">
        <v>498.24</v>
      </c>
      <c r="L343" s="659">
        <v>996.48</v>
      </c>
      <c r="M343" s="659"/>
      <c r="N343" s="659">
        <v>0</v>
      </c>
      <c r="O343" s="659"/>
      <c r="P343" s="659">
        <f t="shared" si="12"/>
        <v>0</v>
      </c>
    </row>
    <row r="344" spans="1:16" hidden="1" x14ac:dyDescent="0.25">
      <c r="A344" s="682" t="s">
        <v>1765</v>
      </c>
      <c r="B344" s="660" t="s">
        <v>378</v>
      </c>
      <c r="C344" s="661" t="s">
        <v>40</v>
      </c>
      <c r="D344" s="683">
        <v>4</v>
      </c>
      <c r="E344" s="683"/>
      <c r="F344" s="659" t="s">
        <v>35</v>
      </c>
      <c r="G344" s="659" t="s">
        <v>137</v>
      </c>
      <c r="H344" s="659" t="s">
        <v>35</v>
      </c>
      <c r="I344" s="659">
        <v>415.2</v>
      </c>
      <c r="J344" s="681">
        <v>0.2</v>
      </c>
      <c r="K344" s="659">
        <v>498.24</v>
      </c>
      <c r="L344" s="659">
        <v>1992.96</v>
      </c>
      <c r="M344" s="659"/>
      <c r="N344" s="659">
        <v>0</v>
      </c>
      <c r="O344" s="659"/>
      <c r="P344" s="659">
        <f t="shared" si="12"/>
        <v>0</v>
      </c>
    </row>
    <row r="345" spans="1:16" hidden="1" x14ac:dyDescent="0.25">
      <c r="A345" s="682" t="s">
        <v>1790</v>
      </c>
      <c r="B345" s="660" t="s">
        <v>378</v>
      </c>
      <c r="C345" s="661" t="s">
        <v>40</v>
      </c>
      <c r="D345" s="683">
        <v>5</v>
      </c>
      <c r="E345" s="683"/>
      <c r="F345" s="659" t="s">
        <v>35</v>
      </c>
      <c r="G345" s="659" t="s">
        <v>137</v>
      </c>
      <c r="H345" s="659" t="s">
        <v>35</v>
      </c>
      <c r="I345" s="659">
        <v>415.2</v>
      </c>
      <c r="J345" s="681">
        <v>0.2</v>
      </c>
      <c r="K345" s="659">
        <v>498.24</v>
      </c>
      <c r="L345" s="659">
        <v>2491.1999999999998</v>
      </c>
      <c r="M345" s="659"/>
      <c r="N345" s="659">
        <v>0</v>
      </c>
      <c r="O345" s="659"/>
      <c r="P345" s="659">
        <f t="shared" si="12"/>
        <v>0</v>
      </c>
    </row>
    <row r="346" spans="1:16" hidden="1" x14ac:dyDescent="0.25">
      <c r="A346" s="686" t="s">
        <v>1684</v>
      </c>
      <c r="B346" s="662" t="s">
        <v>379</v>
      </c>
      <c r="C346" s="663" t="s">
        <v>40</v>
      </c>
      <c r="D346" s="688">
        <v>4</v>
      </c>
      <c r="E346" s="688"/>
      <c r="F346" s="664" t="s">
        <v>35</v>
      </c>
      <c r="G346" s="664" t="s">
        <v>137</v>
      </c>
      <c r="H346" s="664" t="s">
        <v>35</v>
      </c>
      <c r="I346" s="664">
        <v>316.02999999999997</v>
      </c>
      <c r="J346" s="687">
        <v>0.2</v>
      </c>
      <c r="K346" s="664">
        <v>379.24</v>
      </c>
      <c r="L346" s="664">
        <v>1516.96</v>
      </c>
      <c r="M346" s="664"/>
      <c r="N346" s="664">
        <v>0</v>
      </c>
      <c r="O346" s="664"/>
      <c r="P346" s="664">
        <f t="shared" si="12"/>
        <v>0</v>
      </c>
    </row>
    <row r="347" spans="1:16" hidden="1" x14ac:dyDescent="0.25">
      <c r="A347" s="686" t="s">
        <v>1711</v>
      </c>
      <c r="B347" s="662" t="s">
        <v>379</v>
      </c>
      <c r="C347" s="663" t="s">
        <v>40</v>
      </c>
      <c r="D347" s="688">
        <v>4</v>
      </c>
      <c r="E347" s="688"/>
      <c r="F347" s="664" t="s">
        <v>35</v>
      </c>
      <c r="G347" s="664" t="s">
        <v>137</v>
      </c>
      <c r="H347" s="664" t="s">
        <v>35</v>
      </c>
      <c r="I347" s="664">
        <v>316.02999999999997</v>
      </c>
      <c r="J347" s="687">
        <v>0.2</v>
      </c>
      <c r="K347" s="664">
        <v>379.24</v>
      </c>
      <c r="L347" s="664">
        <v>1516.96</v>
      </c>
      <c r="M347" s="664"/>
      <c r="N347" s="664">
        <v>0</v>
      </c>
      <c r="O347" s="664"/>
      <c r="P347" s="664">
        <f t="shared" si="12"/>
        <v>0</v>
      </c>
    </row>
    <row r="348" spans="1:16" hidden="1" x14ac:dyDescent="0.25">
      <c r="A348" s="686" t="s">
        <v>1740</v>
      </c>
      <c r="B348" s="662" t="s">
        <v>379</v>
      </c>
      <c r="C348" s="663" t="s">
        <v>40</v>
      </c>
      <c r="D348" s="688">
        <v>2</v>
      </c>
      <c r="E348" s="688"/>
      <c r="F348" s="664" t="s">
        <v>35</v>
      </c>
      <c r="G348" s="664" t="s">
        <v>137</v>
      </c>
      <c r="H348" s="664" t="s">
        <v>35</v>
      </c>
      <c r="I348" s="664">
        <v>316.02999999999997</v>
      </c>
      <c r="J348" s="687">
        <v>0.2</v>
      </c>
      <c r="K348" s="664">
        <v>379.24</v>
      </c>
      <c r="L348" s="664">
        <v>758.48</v>
      </c>
      <c r="M348" s="664"/>
      <c r="N348" s="664">
        <v>0</v>
      </c>
      <c r="O348" s="664"/>
      <c r="P348" s="664">
        <f t="shared" si="12"/>
        <v>0</v>
      </c>
    </row>
    <row r="349" spans="1:16" hidden="1" x14ac:dyDescent="0.25">
      <c r="A349" s="686" t="s">
        <v>1766</v>
      </c>
      <c r="B349" s="662" t="s">
        <v>379</v>
      </c>
      <c r="C349" s="663" t="s">
        <v>40</v>
      </c>
      <c r="D349" s="688">
        <v>4</v>
      </c>
      <c r="E349" s="688"/>
      <c r="F349" s="664" t="s">
        <v>35</v>
      </c>
      <c r="G349" s="664" t="s">
        <v>137</v>
      </c>
      <c r="H349" s="664" t="s">
        <v>35</v>
      </c>
      <c r="I349" s="664">
        <v>316.02999999999997</v>
      </c>
      <c r="J349" s="687">
        <v>0.2</v>
      </c>
      <c r="K349" s="664">
        <v>379.24</v>
      </c>
      <c r="L349" s="664">
        <v>1516.96</v>
      </c>
      <c r="M349" s="664"/>
      <c r="N349" s="664">
        <v>0</v>
      </c>
      <c r="O349" s="664"/>
      <c r="P349" s="664">
        <f t="shared" si="12"/>
        <v>0</v>
      </c>
    </row>
    <row r="350" spans="1:16" hidden="1" x14ac:dyDescent="0.25">
      <c r="A350" s="686" t="s">
        <v>1791</v>
      </c>
      <c r="B350" s="662" t="s">
        <v>379</v>
      </c>
      <c r="C350" s="663" t="s">
        <v>40</v>
      </c>
      <c r="D350" s="688">
        <v>5</v>
      </c>
      <c r="E350" s="688"/>
      <c r="F350" s="664" t="s">
        <v>35</v>
      </c>
      <c r="G350" s="664" t="s">
        <v>137</v>
      </c>
      <c r="H350" s="664" t="s">
        <v>35</v>
      </c>
      <c r="I350" s="664">
        <v>316.02999999999997</v>
      </c>
      <c r="J350" s="687">
        <v>0.2</v>
      </c>
      <c r="K350" s="664">
        <v>379.24</v>
      </c>
      <c r="L350" s="664">
        <v>1896.2</v>
      </c>
      <c r="M350" s="664"/>
      <c r="N350" s="664">
        <v>0</v>
      </c>
      <c r="O350" s="664"/>
      <c r="P350" s="664">
        <f t="shared" si="12"/>
        <v>0</v>
      </c>
    </row>
    <row r="351" spans="1:16" ht="31.5" hidden="1" x14ac:dyDescent="0.25">
      <c r="A351" s="661" t="s">
        <v>238</v>
      </c>
      <c r="B351" s="657" t="s">
        <v>263</v>
      </c>
      <c r="C351" s="658" t="s">
        <v>40</v>
      </c>
      <c r="D351" s="659">
        <v>1</v>
      </c>
      <c r="E351" s="659"/>
      <c r="F351" s="659"/>
      <c r="G351" s="659" t="s">
        <v>115</v>
      </c>
      <c r="H351" s="659" t="s">
        <v>35</v>
      </c>
      <c r="I351" s="659">
        <v>1229.4000000000001</v>
      </c>
      <c r="J351" s="681">
        <v>0.3</v>
      </c>
      <c r="K351" s="659">
        <v>1598.22</v>
      </c>
      <c r="L351" s="659">
        <v>1598.22</v>
      </c>
      <c r="M351" s="659"/>
      <c r="N351" s="659">
        <v>0</v>
      </c>
      <c r="O351" s="659"/>
      <c r="P351" s="659">
        <f t="shared" si="12"/>
        <v>0</v>
      </c>
    </row>
    <row r="352" spans="1:16" ht="31.5" hidden="1" x14ac:dyDescent="0.25">
      <c r="A352" s="661" t="s">
        <v>239</v>
      </c>
      <c r="B352" s="657" t="s">
        <v>264</v>
      </c>
      <c r="C352" s="658" t="s">
        <v>40</v>
      </c>
      <c r="D352" s="659">
        <v>1</v>
      </c>
      <c r="E352" s="659"/>
      <c r="F352" s="659"/>
      <c r="G352" s="659" t="s">
        <v>115</v>
      </c>
      <c r="H352" s="659" t="s">
        <v>35</v>
      </c>
      <c r="I352" s="659">
        <v>1229.4000000000001</v>
      </c>
      <c r="J352" s="681">
        <v>0.3</v>
      </c>
      <c r="K352" s="659">
        <v>1598.22</v>
      </c>
      <c r="L352" s="659">
        <v>1598.22</v>
      </c>
      <c r="M352" s="659"/>
      <c r="N352" s="659">
        <v>0</v>
      </c>
      <c r="O352" s="659"/>
      <c r="P352" s="659">
        <f t="shared" si="12"/>
        <v>0</v>
      </c>
    </row>
    <row r="353" spans="1:16" hidden="1" x14ac:dyDescent="0.25">
      <c r="A353" s="707" t="s">
        <v>18</v>
      </c>
      <c r="B353" s="715" t="s">
        <v>5</v>
      </c>
      <c r="C353" s="707"/>
      <c r="D353" s="727"/>
      <c r="E353" s="727"/>
      <c r="F353" s="713"/>
      <c r="G353" s="699"/>
      <c r="H353" s="699"/>
      <c r="I353" s="699"/>
      <c r="J353" s="712"/>
      <c r="K353" s="699">
        <v>0</v>
      </c>
      <c r="L353" s="713"/>
      <c r="M353" s="713"/>
      <c r="N353" s="713">
        <v>0</v>
      </c>
      <c r="O353" s="713"/>
      <c r="P353" s="713">
        <f t="shared" si="12"/>
        <v>0</v>
      </c>
    </row>
    <row r="354" spans="1:16" hidden="1" x14ac:dyDescent="0.25">
      <c r="A354" s="707" t="s">
        <v>174</v>
      </c>
      <c r="B354" s="715" t="s">
        <v>138</v>
      </c>
      <c r="C354" s="707"/>
      <c r="D354" s="727"/>
      <c r="E354" s="727"/>
      <c r="F354" s="713"/>
      <c r="G354" s="699"/>
      <c r="H354" s="699"/>
      <c r="I354" s="699"/>
      <c r="J354" s="712"/>
      <c r="K354" s="699">
        <v>0</v>
      </c>
      <c r="L354" s="713"/>
      <c r="M354" s="713"/>
      <c r="N354" s="713">
        <v>0</v>
      </c>
      <c r="O354" s="713"/>
      <c r="P354" s="713">
        <f t="shared" si="12"/>
        <v>0</v>
      </c>
    </row>
    <row r="355" spans="1:16" hidden="1" x14ac:dyDescent="0.25">
      <c r="A355" s="560" t="s">
        <v>19</v>
      </c>
      <c r="B355" s="559" t="s">
        <v>32</v>
      </c>
      <c r="C355" s="560"/>
      <c r="D355" s="691"/>
      <c r="E355" s="691"/>
      <c r="F355" s="692"/>
      <c r="G355" s="561"/>
      <c r="H355" s="561"/>
      <c r="I355" s="561"/>
      <c r="J355" s="693"/>
      <c r="K355" s="561">
        <v>0</v>
      </c>
      <c r="L355" s="692"/>
      <c r="M355" s="692"/>
      <c r="N355" s="692">
        <v>0</v>
      </c>
      <c r="O355" s="692"/>
      <c r="P355" s="692">
        <f t="shared" si="12"/>
        <v>0</v>
      </c>
    </row>
    <row r="356" spans="1:16" hidden="1" x14ac:dyDescent="0.25">
      <c r="A356" s="707" t="s">
        <v>171</v>
      </c>
      <c r="B356" s="715" t="s">
        <v>104</v>
      </c>
      <c r="C356" s="707"/>
      <c r="D356" s="727"/>
      <c r="E356" s="727"/>
      <c r="F356" s="713"/>
      <c r="G356" s="699"/>
      <c r="H356" s="699"/>
      <c r="I356" s="699"/>
      <c r="J356" s="712"/>
      <c r="K356" s="699">
        <v>0</v>
      </c>
      <c r="L356" s="713"/>
      <c r="M356" s="713"/>
      <c r="N356" s="713">
        <v>0</v>
      </c>
      <c r="O356" s="713"/>
      <c r="P356" s="713">
        <f t="shared" si="12"/>
        <v>0</v>
      </c>
    </row>
    <row r="357" spans="1:16" hidden="1" x14ac:dyDescent="0.25">
      <c r="A357" s="714" t="s">
        <v>15</v>
      </c>
      <c r="B357" s="715" t="s">
        <v>104</v>
      </c>
      <c r="C357" s="714"/>
      <c r="D357" s="716"/>
      <c r="E357" s="716"/>
      <c r="F357" s="717"/>
      <c r="G357" s="718"/>
      <c r="H357" s="718"/>
      <c r="I357" s="718"/>
      <c r="J357" s="719"/>
      <c r="K357" s="718"/>
      <c r="L357" s="717"/>
      <c r="M357" s="717"/>
      <c r="N357" s="717">
        <v>0</v>
      </c>
      <c r="O357" s="717"/>
      <c r="P357" s="717">
        <f t="shared" si="12"/>
        <v>0</v>
      </c>
    </row>
    <row r="358" spans="1:16" hidden="1" x14ac:dyDescent="0.25">
      <c r="A358" s="560" t="s">
        <v>29</v>
      </c>
      <c r="B358" s="559" t="s">
        <v>33</v>
      </c>
      <c r="C358" s="560"/>
      <c r="D358" s="691"/>
      <c r="E358" s="691"/>
      <c r="F358" s="692"/>
      <c r="G358" s="561"/>
      <c r="H358" s="561"/>
      <c r="I358" s="561"/>
      <c r="J358" s="693"/>
      <c r="K358" s="561">
        <v>0</v>
      </c>
      <c r="L358" s="692"/>
      <c r="M358" s="692"/>
      <c r="N358" s="692">
        <v>0</v>
      </c>
      <c r="O358" s="692"/>
      <c r="P358" s="692">
        <f t="shared" si="12"/>
        <v>0</v>
      </c>
    </row>
    <row r="359" spans="1:16" hidden="1" x14ac:dyDescent="0.25">
      <c r="A359" s="682" t="s">
        <v>83</v>
      </c>
      <c r="B359" s="660" t="s">
        <v>76</v>
      </c>
      <c r="C359" s="661" t="s">
        <v>56</v>
      </c>
      <c r="D359" s="659">
        <v>86.44</v>
      </c>
      <c r="E359" s="659"/>
      <c r="F359" s="659" t="s">
        <v>130</v>
      </c>
      <c r="G359" s="659" t="s">
        <v>361</v>
      </c>
      <c r="H359" s="659">
        <v>516100</v>
      </c>
      <c r="I359" s="659">
        <v>73.83</v>
      </c>
      <c r="J359" s="681">
        <v>0.3</v>
      </c>
      <c r="K359" s="659">
        <v>95.98</v>
      </c>
      <c r="L359" s="659">
        <v>8296.52</v>
      </c>
      <c r="M359" s="659"/>
      <c r="N359" s="659">
        <v>0</v>
      </c>
      <c r="O359" s="659"/>
      <c r="P359" s="659">
        <f t="shared" si="12"/>
        <v>0</v>
      </c>
    </row>
    <row r="360" spans="1:16" hidden="1" x14ac:dyDescent="0.25">
      <c r="A360" s="682" t="s">
        <v>51</v>
      </c>
      <c r="B360" s="660" t="s">
        <v>76</v>
      </c>
      <c r="C360" s="661" t="s">
        <v>56</v>
      </c>
      <c r="D360" s="683">
        <v>80.05</v>
      </c>
      <c r="E360" s="683"/>
      <c r="F360" s="659" t="s">
        <v>130</v>
      </c>
      <c r="G360" s="659" t="s">
        <v>361</v>
      </c>
      <c r="H360" s="659">
        <v>516100</v>
      </c>
      <c r="I360" s="659">
        <v>73.83</v>
      </c>
      <c r="J360" s="681">
        <v>0.3</v>
      </c>
      <c r="K360" s="659">
        <v>95.98</v>
      </c>
      <c r="L360" s="659">
        <v>7683.2</v>
      </c>
      <c r="M360" s="659"/>
      <c r="N360" s="659">
        <v>0</v>
      </c>
      <c r="O360" s="659"/>
      <c r="P360" s="659">
        <f t="shared" si="12"/>
        <v>0</v>
      </c>
    </row>
    <row r="361" spans="1:16" hidden="1" x14ac:dyDescent="0.25">
      <c r="A361" s="684" t="s">
        <v>1812</v>
      </c>
      <c r="B361" s="660" t="s">
        <v>76</v>
      </c>
      <c r="C361" s="661" t="s">
        <v>56</v>
      </c>
      <c r="D361" s="683">
        <v>45.06</v>
      </c>
      <c r="E361" s="683"/>
      <c r="F361" s="659" t="s">
        <v>130</v>
      </c>
      <c r="G361" s="659" t="s">
        <v>361</v>
      </c>
      <c r="H361" s="659">
        <v>516100</v>
      </c>
      <c r="I361" s="659">
        <v>73.83</v>
      </c>
      <c r="J361" s="681">
        <v>0.3</v>
      </c>
      <c r="K361" s="659">
        <v>95.98</v>
      </c>
      <c r="L361" s="659">
        <v>4324.8588</v>
      </c>
      <c r="M361" s="659"/>
      <c r="N361" s="659">
        <v>0</v>
      </c>
      <c r="O361" s="659"/>
      <c r="P361" s="659">
        <f t="shared" si="12"/>
        <v>0</v>
      </c>
    </row>
    <row r="362" spans="1:16" hidden="1" x14ac:dyDescent="0.25">
      <c r="A362" s="684" t="s">
        <v>1816</v>
      </c>
      <c r="B362" s="660" t="s">
        <v>76</v>
      </c>
      <c r="C362" s="661" t="s">
        <v>56</v>
      </c>
      <c r="D362" s="683">
        <v>50.4</v>
      </c>
      <c r="E362" s="683"/>
      <c r="F362" s="659" t="s">
        <v>130</v>
      </c>
      <c r="G362" s="659" t="s">
        <v>361</v>
      </c>
      <c r="H362" s="659">
        <v>516100</v>
      </c>
      <c r="I362" s="659">
        <v>73.83</v>
      </c>
      <c r="J362" s="681">
        <v>0.3</v>
      </c>
      <c r="K362" s="659">
        <v>95.98</v>
      </c>
      <c r="L362" s="659">
        <v>4837.3900000000003</v>
      </c>
      <c r="M362" s="659"/>
      <c r="N362" s="659">
        <v>0</v>
      </c>
      <c r="O362" s="659"/>
      <c r="P362" s="659">
        <f t="shared" si="12"/>
        <v>0</v>
      </c>
    </row>
    <row r="363" spans="1:16" hidden="1" x14ac:dyDescent="0.25">
      <c r="A363" s="684" t="s">
        <v>1825</v>
      </c>
      <c r="B363" s="660" t="s">
        <v>76</v>
      </c>
      <c r="C363" s="661" t="s">
        <v>56</v>
      </c>
      <c r="D363" s="683">
        <v>50.94</v>
      </c>
      <c r="E363" s="683"/>
      <c r="F363" s="659" t="s">
        <v>130</v>
      </c>
      <c r="G363" s="659" t="s">
        <v>361</v>
      </c>
      <c r="H363" s="659">
        <v>516100</v>
      </c>
      <c r="I363" s="659">
        <v>73.83</v>
      </c>
      <c r="J363" s="681">
        <v>0.3</v>
      </c>
      <c r="K363" s="659">
        <v>95.98</v>
      </c>
      <c r="L363" s="659">
        <v>4889.22</v>
      </c>
      <c r="M363" s="659"/>
      <c r="N363" s="659">
        <v>0</v>
      </c>
      <c r="O363" s="659"/>
      <c r="P363" s="659">
        <f t="shared" si="12"/>
        <v>0</v>
      </c>
    </row>
    <row r="364" spans="1:16" hidden="1" x14ac:dyDescent="0.25">
      <c r="A364" s="684" t="s">
        <v>162</v>
      </c>
      <c r="B364" s="660" t="s">
        <v>1607</v>
      </c>
      <c r="C364" s="661" t="s">
        <v>56</v>
      </c>
      <c r="D364" s="683">
        <v>10.799999999999999</v>
      </c>
      <c r="E364" s="683"/>
      <c r="F364" s="659"/>
      <c r="G364" s="659" t="s">
        <v>361</v>
      </c>
      <c r="H364" s="659">
        <v>516100</v>
      </c>
      <c r="I364" s="659">
        <v>73.83</v>
      </c>
      <c r="J364" s="681" t="s">
        <v>990</v>
      </c>
      <c r="K364" s="659">
        <v>95.98</v>
      </c>
      <c r="L364" s="659">
        <v>1036.5899999999999</v>
      </c>
      <c r="M364" s="659"/>
      <c r="N364" s="659">
        <v>0</v>
      </c>
      <c r="O364" s="659"/>
      <c r="P364" s="659">
        <f t="shared" si="12"/>
        <v>0</v>
      </c>
    </row>
    <row r="365" spans="1:16" ht="31.5" hidden="1" x14ac:dyDescent="0.25">
      <c r="A365" s="686" t="s">
        <v>161</v>
      </c>
      <c r="B365" s="662" t="s">
        <v>68</v>
      </c>
      <c r="C365" s="663" t="s">
        <v>40</v>
      </c>
      <c r="D365" s="688">
        <v>1</v>
      </c>
      <c r="E365" s="688"/>
      <c r="F365" s="664" t="s">
        <v>136</v>
      </c>
      <c r="G365" s="664" t="s">
        <v>115</v>
      </c>
      <c r="H365" s="664">
        <v>821300</v>
      </c>
      <c r="I365" s="664">
        <v>432</v>
      </c>
      <c r="J365" s="687">
        <v>0.3</v>
      </c>
      <c r="K365" s="664">
        <v>561.6</v>
      </c>
      <c r="L365" s="664">
        <v>561.6</v>
      </c>
      <c r="M365" s="664"/>
      <c r="N365" s="664">
        <v>0</v>
      </c>
      <c r="O365" s="664"/>
      <c r="P365" s="664">
        <f t="shared" si="12"/>
        <v>0</v>
      </c>
    </row>
    <row r="366" spans="1:16" ht="31.5" hidden="1" x14ac:dyDescent="0.25">
      <c r="A366" s="661" t="s">
        <v>176</v>
      </c>
      <c r="B366" s="660" t="s">
        <v>69</v>
      </c>
      <c r="C366" s="661" t="s">
        <v>40</v>
      </c>
      <c r="D366" s="683">
        <v>10</v>
      </c>
      <c r="E366" s="683"/>
      <c r="F366" s="659" t="s">
        <v>147</v>
      </c>
      <c r="G366" s="659" t="s">
        <v>115</v>
      </c>
      <c r="H366" s="659">
        <v>821400</v>
      </c>
      <c r="I366" s="659">
        <v>541.1</v>
      </c>
      <c r="J366" s="681">
        <v>0.3</v>
      </c>
      <c r="K366" s="659">
        <v>703.43</v>
      </c>
      <c r="L366" s="659">
        <v>7034.3</v>
      </c>
      <c r="M366" s="659"/>
      <c r="N366" s="659">
        <v>0</v>
      </c>
      <c r="O366" s="659"/>
      <c r="P366" s="659">
        <f t="shared" si="12"/>
        <v>0</v>
      </c>
    </row>
    <row r="367" spans="1:16" hidden="1" x14ac:dyDescent="0.25">
      <c r="A367" s="707" t="s">
        <v>148</v>
      </c>
      <c r="B367" s="715" t="s">
        <v>0</v>
      </c>
      <c r="C367" s="707"/>
      <c r="D367" s="727"/>
      <c r="E367" s="727"/>
      <c r="F367" s="713"/>
      <c r="G367" s="699"/>
      <c r="H367" s="699"/>
      <c r="I367" s="699"/>
      <c r="J367" s="712"/>
      <c r="K367" s="699">
        <v>0</v>
      </c>
      <c r="L367" s="713"/>
      <c r="M367" s="713"/>
      <c r="N367" s="713">
        <v>0</v>
      </c>
      <c r="O367" s="713"/>
      <c r="P367" s="713">
        <f t="shared" si="12"/>
        <v>0</v>
      </c>
    </row>
    <row r="368" spans="1:16" hidden="1" x14ac:dyDescent="0.25">
      <c r="A368" s="685"/>
      <c r="B368" s="737"/>
      <c r="C368" s="738"/>
      <c r="D368" s="568"/>
      <c r="E368" s="568"/>
      <c r="F368" s="556"/>
      <c r="G368" s="556"/>
      <c r="H368" s="556"/>
      <c r="I368" s="556"/>
      <c r="J368" s="569"/>
      <c r="K368" s="556">
        <v>0</v>
      </c>
      <c r="L368" s="564"/>
      <c r="M368" s="564"/>
      <c r="N368" s="564"/>
      <c r="O368" s="564"/>
      <c r="P368" s="564">
        <f t="shared" si="12"/>
        <v>0</v>
      </c>
    </row>
    <row r="369" spans="1:16" hidden="1" x14ac:dyDescent="0.25">
      <c r="A369" s="739"/>
      <c r="B369" s="572"/>
      <c r="C369" s="555"/>
      <c r="D369" s="556"/>
      <c r="E369" s="556"/>
      <c r="F369" s="556"/>
      <c r="G369" s="556"/>
      <c r="H369" s="556"/>
      <c r="I369" s="556"/>
      <c r="J369" s="569"/>
      <c r="K369" s="556">
        <v>0</v>
      </c>
      <c r="L369" s="675"/>
      <c r="M369" s="675"/>
      <c r="N369" s="675"/>
      <c r="O369" s="675"/>
      <c r="P369" s="675">
        <f t="shared" si="12"/>
        <v>0</v>
      </c>
    </row>
    <row r="370" spans="1:16" hidden="1" x14ac:dyDescent="0.25">
      <c r="A370" s="674"/>
      <c r="B370" s="740"/>
      <c r="C370" s="555"/>
      <c r="D370" s="556"/>
      <c r="E370" s="556"/>
      <c r="F370" s="556"/>
      <c r="G370" s="556"/>
      <c r="H370" s="556"/>
      <c r="I370" s="556"/>
      <c r="J370" s="569"/>
      <c r="K370" s="556">
        <v>0</v>
      </c>
      <c r="L370" s="556"/>
      <c r="M370" s="556"/>
      <c r="N370" s="556"/>
      <c r="O370" s="556"/>
      <c r="P370" s="556">
        <f t="shared" si="12"/>
        <v>0</v>
      </c>
    </row>
    <row r="371" spans="1:16" hidden="1" x14ac:dyDescent="0.25">
      <c r="A371" s="674"/>
      <c r="B371" s="554"/>
      <c r="C371" s="555"/>
      <c r="D371" s="568"/>
      <c r="E371" s="568"/>
      <c r="F371" s="556"/>
      <c r="G371" s="556"/>
      <c r="H371" s="556"/>
      <c r="I371" s="556"/>
      <c r="J371" s="569"/>
      <c r="K371" s="556"/>
      <c r="L371" s="556"/>
      <c r="M371" s="556"/>
      <c r="N371" s="556"/>
      <c r="O371" s="556"/>
      <c r="P371" s="556">
        <f t="shared" si="12"/>
        <v>0</v>
      </c>
    </row>
    <row r="372" spans="1:16" hidden="1" x14ac:dyDescent="0.25">
      <c r="A372" s="674"/>
      <c r="B372" s="554"/>
      <c r="C372" s="555"/>
      <c r="D372" s="568"/>
      <c r="E372" s="568"/>
      <c r="F372" s="556"/>
      <c r="G372" s="556"/>
      <c r="H372" s="556"/>
      <c r="I372" s="556"/>
      <c r="J372" s="569"/>
      <c r="K372" s="556"/>
      <c r="L372" s="556"/>
      <c r="M372" s="556"/>
      <c r="N372" s="556"/>
      <c r="O372" s="556"/>
      <c r="P372" s="556">
        <f t="shared" si="12"/>
        <v>0</v>
      </c>
    </row>
    <row r="373" spans="1:16" hidden="1" x14ac:dyDescent="0.25">
      <c r="A373" s="674"/>
      <c r="B373" s="554"/>
      <c r="C373" s="555"/>
      <c r="D373" s="568"/>
      <c r="E373" s="568"/>
      <c r="F373" s="556"/>
      <c r="G373" s="556"/>
      <c r="H373" s="556"/>
      <c r="I373" s="556"/>
      <c r="J373" s="569"/>
      <c r="K373" s="556"/>
      <c r="L373" s="556"/>
      <c r="M373" s="556"/>
      <c r="N373" s="556"/>
      <c r="O373" s="556"/>
      <c r="P373" s="556">
        <f t="shared" si="12"/>
        <v>0</v>
      </c>
    </row>
    <row r="374" spans="1:16" hidden="1" x14ac:dyDescent="0.25">
      <c r="A374" s="674"/>
      <c r="B374" s="554"/>
      <c r="C374" s="555"/>
      <c r="D374" s="568"/>
      <c r="E374" s="568"/>
      <c r="F374" s="556"/>
      <c r="G374" s="556"/>
      <c r="H374" s="556"/>
      <c r="I374" s="556"/>
      <c r="J374" s="569"/>
      <c r="K374" s="556"/>
      <c r="L374" s="556"/>
      <c r="M374" s="556"/>
      <c r="N374" s="556"/>
      <c r="O374" s="556"/>
      <c r="P374" s="556">
        <f t="shared" si="12"/>
        <v>0</v>
      </c>
    </row>
    <row r="375" spans="1:16" hidden="1" x14ac:dyDescent="0.25">
      <c r="A375" s="674"/>
      <c r="B375" s="565"/>
      <c r="C375" s="555"/>
      <c r="D375" s="568"/>
      <c r="E375" s="568"/>
      <c r="F375" s="556"/>
      <c r="G375" s="556"/>
      <c r="H375" s="556"/>
      <c r="I375" s="556"/>
      <c r="J375" s="569"/>
      <c r="K375" s="556"/>
      <c r="L375" s="556"/>
      <c r="M375" s="556"/>
      <c r="N375" s="556"/>
      <c r="O375" s="556"/>
      <c r="P375" s="556">
        <f t="shared" si="12"/>
        <v>0</v>
      </c>
    </row>
    <row r="376" spans="1:16" hidden="1" x14ac:dyDescent="0.25">
      <c r="A376" s="674"/>
      <c r="B376" s="740"/>
      <c r="C376" s="555"/>
      <c r="D376" s="556"/>
      <c r="E376" s="556"/>
      <c r="F376" s="556"/>
      <c r="G376" s="556"/>
      <c r="H376" s="556"/>
      <c r="I376" s="556"/>
      <c r="J376" s="569"/>
      <c r="K376" s="556">
        <v>0</v>
      </c>
      <c r="L376" s="556"/>
      <c r="M376" s="556"/>
      <c r="N376" s="556"/>
      <c r="O376" s="556"/>
      <c r="P376" s="556">
        <f t="shared" si="12"/>
        <v>0</v>
      </c>
    </row>
    <row r="377" spans="1:16" hidden="1" x14ac:dyDescent="0.25">
      <c r="A377" s="674"/>
      <c r="B377" s="565"/>
      <c r="C377" s="555"/>
      <c r="D377" s="568"/>
      <c r="E377" s="568"/>
      <c r="F377" s="556"/>
      <c r="G377" s="556"/>
      <c r="H377" s="556"/>
      <c r="I377" s="556"/>
      <c r="J377" s="569"/>
      <c r="K377" s="556"/>
      <c r="L377" s="556"/>
      <c r="M377" s="556"/>
      <c r="N377" s="556"/>
      <c r="O377" s="556"/>
      <c r="P377" s="556">
        <f t="shared" si="12"/>
        <v>0</v>
      </c>
    </row>
    <row r="378" spans="1:16" hidden="1" x14ac:dyDescent="0.25">
      <c r="A378" s="674"/>
      <c r="B378" s="565"/>
      <c r="C378" s="555"/>
      <c r="D378" s="568"/>
      <c r="E378" s="568"/>
      <c r="F378" s="556"/>
      <c r="G378" s="556"/>
      <c r="H378" s="556"/>
      <c r="I378" s="556"/>
      <c r="J378" s="569"/>
      <c r="K378" s="556"/>
      <c r="L378" s="556"/>
      <c r="M378" s="556"/>
      <c r="N378" s="556"/>
      <c r="O378" s="556"/>
      <c r="P378" s="556">
        <f t="shared" si="12"/>
        <v>0</v>
      </c>
    </row>
    <row r="379" spans="1:16" hidden="1" x14ac:dyDescent="0.25">
      <c r="A379" s="674"/>
      <c r="B379" s="565"/>
      <c r="C379" s="555"/>
      <c r="D379" s="568"/>
      <c r="E379" s="568"/>
      <c r="F379" s="556"/>
      <c r="G379" s="556"/>
      <c r="H379" s="556"/>
      <c r="I379" s="556"/>
      <c r="J379" s="569"/>
      <c r="K379" s="556"/>
      <c r="L379" s="556"/>
      <c r="M379" s="556"/>
      <c r="N379" s="556"/>
      <c r="O379" s="556"/>
      <c r="P379" s="556">
        <f t="shared" si="12"/>
        <v>0</v>
      </c>
    </row>
    <row r="380" spans="1:16" hidden="1" x14ac:dyDescent="0.25">
      <c r="A380" s="674"/>
      <c r="B380" s="565"/>
      <c r="C380" s="555"/>
      <c r="D380" s="568"/>
      <c r="E380" s="568"/>
      <c r="F380" s="556"/>
      <c r="G380" s="556"/>
      <c r="H380" s="556"/>
      <c r="I380" s="556"/>
      <c r="J380" s="569"/>
      <c r="K380" s="556"/>
      <c r="L380" s="556"/>
      <c r="M380" s="556"/>
      <c r="N380" s="556"/>
      <c r="O380" s="556"/>
      <c r="P380" s="556">
        <f t="shared" si="12"/>
        <v>0</v>
      </c>
    </row>
    <row r="381" spans="1:16" hidden="1" x14ac:dyDescent="0.25">
      <c r="A381" s="674"/>
      <c r="B381" s="565"/>
      <c r="C381" s="555"/>
      <c r="D381" s="568"/>
      <c r="E381" s="568"/>
      <c r="F381" s="556"/>
      <c r="G381" s="556"/>
      <c r="H381" s="556"/>
      <c r="I381" s="556"/>
      <c r="J381" s="569"/>
      <c r="K381" s="556"/>
      <c r="L381" s="556"/>
      <c r="M381" s="556"/>
      <c r="N381" s="556"/>
      <c r="O381" s="556"/>
      <c r="P381" s="556">
        <f t="shared" si="12"/>
        <v>0</v>
      </c>
    </row>
    <row r="382" spans="1:16" hidden="1" x14ac:dyDescent="0.25">
      <c r="A382" s="674"/>
      <c r="B382" s="565"/>
      <c r="C382" s="555"/>
      <c r="D382" s="568"/>
      <c r="E382" s="568"/>
      <c r="F382" s="556"/>
      <c r="G382" s="556"/>
      <c r="H382" s="556"/>
      <c r="I382" s="556"/>
      <c r="J382" s="569"/>
      <c r="K382" s="556"/>
      <c r="L382" s="556">
        <v>0</v>
      </c>
      <c r="M382" s="556"/>
      <c r="N382" s="556"/>
      <c r="O382" s="556"/>
      <c r="P382" s="556">
        <f t="shared" si="12"/>
        <v>0</v>
      </c>
    </row>
    <row r="383" spans="1:16" hidden="1" x14ac:dyDescent="0.25">
      <c r="A383" s="674"/>
      <c r="B383" s="565"/>
      <c r="C383" s="555"/>
      <c r="D383" s="568"/>
      <c r="E383" s="568"/>
      <c r="F383" s="556"/>
      <c r="G383" s="556"/>
      <c r="H383" s="556"/>
      <c r="I383" s="556"/>
      <c r="J383" s="569"/>
      <c r="K383" s="556"/>
      <c r="L383" s="556"/>
      <c r="M383" s="556"/>
      <c r="N383" s="556"/>
      <c r="O383" s="556"/>
      <c r="P383" s="556">
        <f t="shared" si="12"/>
        <v>0</v>
      </c>
    </row>
    <row r="384" spans="1:16" hidden="1" x14ac:dyDescent="0.25">
      <c r="A384" s="674"/>
      <c r="B384" s="554"/>
      <c r="C384" s="555"/>
      <c r="D384" s="568"/>
      <c r="E384" s="568"/>
      <c r="F384" s="556"/>
      <c r="G384" s="556"/>
      <c r="H384" s="556"/>
      <c r="I384" s="556"/>
      <c r="J384" s="569"/>
      <c r="K384" s="556">
        <v>0</v>
      </c>
      <c r="L384" s="556"/>
      <c r="M384" s="556"/>
      <c r="N384" s="556"/>
      <c r="O384" s="556"/>
      <c r="P384" s="556">
        <f t="shared" si="12"/>
        <v>0</v>
      </c>
    </row>
    <row r="385" spans="1:16" hidden="1" x14ac:dyDescent="0.25">
      <c r="A385" s="555"/>
      <c r="B385" s="554"/>
      <c r="C385" s="555"/>
      <c r="D385" s="568"/>
      <c r="E385" s="568"/>
      <c r="F385" s="556"/>
      <c r="G385" s="556"/>
      <c r="H385" s="556"/>
      <c r="I385" s="556"/>
      <c r="J385" s="569"/>
      <c r="K385" s="556">
        <v>0</v>
      </c>
      <c r="L385" s="556"/>
      <c r="M385" s="556"/>
      <c r="N385" s="556"/>
      <c r="O385" s="556"/>
      <c r="P385" s="556">
        <f t="shared" si="12"/>
        <v>0</v>
      </c>
    </row>
    <row r="386" spans="1:16" hidden="1" x14ac:dyDescent="0.25">
      <c r="A386" s="555"/>
      <c r="B386" s="557"/>
      <c r="C386" s="558"/>
      <c r="D386" s="556"/>
      <c r="E386" s="556"/>
      <c r="F386" s="556"/>
      <c r="G386" s="556"/>
      <c r="H386" s="556"/>
      <c r="I386" s="556"/>
      <c r="J386" s="569"/>
      <c r="K386" s="556">
        <v>0</v>
      </c>
      <c r="L386" s="556"/>
      <c r="M386" s="556"/>
      <c r="N386" s="556"/>
      <c r="O386" s="556"/>
      <c r="P386" s="556">
        <f t="shared" si="12"/>
        <v>0</v>
      </c>
    </row>
    <row r="387" spans="1:16" hidden="1" x14ac:dyDescent="0.25">
      <c r="A387" s="555"/>
      <c r="B387" s="554"/>
      <c r="C387" s="555"/>
      <c r="D387" s="568"/>
      <c r="E387" s="568"/>
      <c r="F387" s="556"/>
      <c r="G387" s="556"/>
      <c r="H387" s="556"/>
      <c r="I387" s="556"/>
      <c r="J387" s="569"/>
      <c r="K387" s="556">
        <v>0</v>
      </c>
      <c r="L387" s="556">
        <v>0</v>
      </c>
      <c r="M387" s="556"/>
      <c r="N387" s="556"/>
      <c r="O387" s="556"/>
      <c r="P387" s="556">
        <f t="shared" si="12"/>
        <v>0</v>
      </c>
    </row>
    <row r="388" spans="1:16" hidden="1" x14ac:dyDescent="0.25">
      <c r="A388" s="555"/>
      <c r="B388" s="554"/>
      <c r="C388" s="555"/>
      <c r="D388" s="568"/>
      <c r="E388" s="568"/>
      <c r="F388" s="556"/>
      <c r="G388" s="556"/>
      <c r="H388" s="556"/>
      <c r="I388" s="556"/>
      <c r="J388" s="569"/>
      <c r="K388" s="556"/>
      <c r="L388" s="556"/>
      <c r="M388" s="556"/>
      <c r="N388" s="556"/>
      <c r="O388" s="556"/>
      <c r="P388" s="556">
        <f t="shared" si="12"/>
        <v>0</v>
      </c>
    </row>
    <row r="389" spans="1:16" hidden="1" x14ac:dyDescent="0.25">
      <c r="A389" s="703"/>
      <c r="B389" s="704"/>
      <c r="C389" s="703"/>
      <c r="D389" s="705"/>
      <c r="E389" s="705"/>
      <c r="F389" s="705"/>
      <c r="G389" s="705"/>
      <c r="H389" s="705"/>
      <c r="I389" s="705"/>
      <c r="J389" s="706"/>
      <c r="K389" s="705" t="s">
        <v>112</v>
      </c>
      <c r="L389" s="705"/>
      <c r="M389" s="705"/>
      <c r="N389" s="705"/>
      <c r="O389" s="705"/>
      <c r="P389" s="705">
        <f t="shared" si="12"/>
        <v>0</v>
      </c>
    </row>
    <row r="390" spans="1:16" hidden="1" x14ac:dyDescent="0.25">
      <c r="A390" s="678"/>
      <c r="B390" s="554"/>
      <c r="C390" s="566"/>
      <c r="D390" s="701"/>
      <c r="E390" s="701"/>
      <c r="F390" s="567"/>
      <c r="G390" s="567"/>
      <c r="H390" s="567"/>
      <c r="I390" s="556"/>
      <c r="J390" s="569"/>
      <c r="K390" s="702"/>
      <c r="L390" s="567"/>
      <c r="M390" s="567"/>
      <c r="N390" s="567"/>
      <c r="O390" s="567"/>
      <c r="P390" s="567">
        <f t="shared" si="12"/>
        <v>0</v>
      </c>
    </row>
    <row r="391" spans="1:16" hidden="1" x14ac:dyDescent="0.25">
      <c r="A391" s="678"/>
      <c r="B391" s="554"/>
      <c r="C391" s="566"/>
      <c r="D391" s="741"/>
      <c r="E391" s="741"/>
      <c r="F391" s="567"/>
      <c r="G391" s="567"/>
      <c r="H391" s="567"/>
      <c r="I391" s="567"/>
      <c r="J391" s="742"/>
      <c r="K391" s="567"/>
      <c r="L391" s="567"/>
      <c r="M391" s="567"/>
      <c r="N391" s="567"/>
      <c r="O391" s="567"/>
      <c r="P391" s="567">
        <f t="shared" si="12"/>
        <v>0</v>
      </c>
    </row>
    <row r="392" spans="1:16" hidden="1" x14ac:dyDescent="0.25">
      <c r="A392" s="678"/>
      <c r="B392" s="554"/>
      <c r="C392" s="555"/>
      <c r="D392" s="570"/>
      <c r="E392" s="570"/>
      <c r="F392" s="556"/>
      <c r="G392" s="556"/>
      <c r="H392" s="556"/>
      <c r="I392" s="556"/>
      <c r="J392" s="569"/>
      <c r="K392" s="556"/>
      <c r="L392" s="556"/>
      <c r="M392" s="556"/>
      <c r="N392" s="556"/>
      <c r="O392" s="556"/>
      <c r="P392" s="556">
        <f t="shared" si="12"/>
        <v>0</v>
      </c>
    </row>
    <row r="393" spans="1:16" x14ac:dyDescent="0.25">
      <c r="A393" s="743" t="s">
        <v>17</v>
      </c>
      <c r="B393" s="744"/>
      <c r="C393" s="743"/>
      <c r="D393" s="745"/>
      <c r="E393" s="745"/>
      <c r="F393" s="746"/>
      <c r="G393" s="745"/>
      <c r="H393" s="745"/>
      <c r="I393" s="745"/>
      <c r="J393" s="747"/>
      <c r="K393" s="745"/>
      <c r="L393" s="745"/>
      <c r="M393" s="745"/>
      <c r="N393" s="745"/>
      <c r="O393" s="745"/>
      <c r="P393" s="745"/>
    </row>
    <row r="394" spans="1:16" x14ac:dyDescent="0.25">
      <c r="L394" s="574">
        <f>ROUNDUP(SUM(L11:L392),2)</f>
        <v>6294779.9199999999</v>
      </c>
      <c r="M394" s="574">
        <f>ROUNDUP(SUM(M11:M392),2)</f>
        <v>6294779.9199999999</v>
      </c>
      <c r="N394" s="574">
        <f>ROUNDUP(SUM(N11:N392),2)</f>
        <v>6294779.9199999999</v>
      </c>
      <c r="O394" s="574"/>
      <c r="P394" s="552">
        <f>P160</f>
        <v>6294779.9199999962</v>
      </c>
    </row>
  </sheetData>
  <sortState ref="A11:O370">
    <sortCondition descending="1" ref="M11:M370"/>
  </sortState>
  <mergeCells count="2">
    <mergeCell ref="O8:O9"/>
    <mergeCell ref="Q8:Q9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50"/>
  <sheetViews>
    <sheetView showGridLines="0" view="pageBreakPreview" zoomScale="85" zoomScaleNormal="85" zoomScaleSheetLayoutView="85" workbookViewId="0">
      <selection activeCell="C6" sqref="C6"/>
    </sheetView>
  </sheetViews>
  <sheetFormatPr defaultColWidth="12.5703125" defaultRowHeight="12.75" x14ac:dyDescent="0.25"/>
  <cols>
    <col min="1" max="1" width="1.42578125" style="23" customWidth="1"/>
    <col min="2" max="2" width="12.42578125" style="41" customWidth="1"/>
    <col min="3" max="3" width="39" style="23" customWidth="1"/>
    <col min="4" max="4" width="18.28515625" style="42" customWidth="1"/>
    <col min="5" max="5" width="15.7109375" style="42" customWidth="1"/>
    <col min="6" max="6" width="1.42578125" style="23" customWidth="1"/>
    <col min="7" max="7" width="13.42578125" style="23" customWidth="1"/>
    <col min="8" max="16384" width="12.5703125" style="23"/>
  </cols>
  <sheetData>
    <row r="1" spans="1:13" s="27" customFormat="1" ht="7.5" customHeight="1" thickBot="1" x14ac:dyDescent="0.3">
      <c r="A1" s="8"/>
      <c r="B1" s="29"/>
      <c r="C1" s="8"/>
      <c r="D1" s="30"/>
      <c r="E1" s="30"/>
      <c r="F1" s="8"/>
    </row>
    <row r="2" spans="1:13" s="40" customFormat="1" ht="24" customHeight="1" x14ac:dyDescent="0.25">
      <c r="A2" s="14"/>
      <c r="B2" s="1110" t="s">
        <v>1956</v>
      </c>
      <c r="C2" s="1110"/>
      <c r="D2" s="1110"/>
      <c r="E2" s="1110"/>
      <c r="F2" s="14"/>
    </row>
    <row r="3" spans="1:13" s="27" customFormat="1" ht="7.5" customHeight="1" x14ac:dyDescent="0.25">
      <c r="A3" s="8"/>
      <c r="B3" s="1063"/>
      <c r="C3" s="7"/>
      <c r="D3" s="31"/>
      <c r="E3" s="31"/>
      <c r="F3" s="8"/>
    </row>
    <row r="4" spans="1:13" s="27" customFormat="1" ht="18" customHeight="1" x14ac:dyDescent="0.25">
      <c r="A4" s="8"/>
      <c r="B4" s="13" t="s">
        <v>1937</v>
      </c>
      <c r="C4" s="9" t="s">
        <v>1938</v>
      </c>
      <c r="D4" s="13"/>
      <c r="E4" s="47"/>
      <c r="F4" s="8"/>
    </row>
    <row r="5" spans="1:13" s="27" customFormat="1" ht="16.5" customHeight="1" x14ac:dyDescent="0.25">
      <c r="A5" s="8"/>
      <c r="B5" s="13" t="s">
        <v>1939</v>
      </c>
      <c r="C5" s="9" t="s">
        <v>1942</v>
      </c>
      <c r="D5" s="13"/>
      <c r="E5" s="47"/>
      <c r="F5" s="8"/>
    </row>
    <row r="6" spans="1:13" s="27" customFormat="1" ht="15" customHeight="1" x14ac:dyDescent="0.25">
      <c r="A6" s="8"/>
      <c r="B6" s="13" t="s">
        <v>1940</v>
      </c>
      <c r="C6" s="9" t="s">
        <v>1958</v>
      </c>
      <c r="D6" s="13"/>
      <c r="E6" s="48"/>
      <c r="F6" s="8"/>
    </row>
    <row r="7" spans="1:13" s="27" customFormat="1" ht="11.25" customHeight="1" x14ac:dyDescent="0.25">
      <c r="A7" s="8"/>
      <c r="B7" s="13" t="s">
        <v>1944</v>
      </c>
      <c r="C7" s="1095"/>
      <c r="D7" s="31" t="s">
        <v>1941</v>
      </c>
      <c r="E7" s="1096"/>
      <c r="F7" s="8"/>
    </row>
    <row r="8" spans="1:13" s="27" customFormat="1" ht="15.75" customHeight="1" x14ac:dyDescent="0.25">
      <c r="A8" s="8"/>
      <c r="B8" s="12" t="s">
        <v>1943</v>
      </c>
      <c r="C8" s="1097"/>
      <c r="D8" s="1098" t="s">
        <v>1945</v>
      </c>
      <c r="E8" s="1099"/>
      <c r="F8" s="8"/>
    </row>
    <row r="9" spans="1:13" s="27" customFormat="1" ht="14.25" customHeight="1" x14ac:dyDescent="0.25">
      <c r="A9" s="8"/>
      <c r="B9" s="13" t="s">
        <v>1946</v>
      </c>
      <c r="C9" s="1100"/>
      <c r="D9" s="1098" t="s">
        <v>1947</v>
      </c>
      <c r="E9" s="1101"/>
      <c r="F9" s="8"/>
    </row>
    <row r="10" spans="1:13" s="27" customFormat="1" ht="7.5" customHeight="1" x14ac:dyDescent="0.25">
      <c r="A10" s="8"/>
      <c r="B10" s="13"/>
      <c r="C10" s="16"/>
      <c r="D10" s="31"/>
      <c r="E10" s="31"/>
      <c r="F10" s="8"/>
    </row>
    <row r="11" spans="1:13" s="40" customFormat="1" ht="18" customHeight="1" x14ac:dyDescent="0.25">
      <c r="A11" s="14"/>
      <c r="B11" s="1111" t="s">
        <v>6</v>
      </c>
      <c r="C11" s="1113" t="s">
        <v>7</v>
      </c>
      <c r="D11" s="1105" t="s">
        <v>20</v>
      </c>
      <c r="E11" s="1105" t="s">
        <v>50</v>
      </c>
      <c r="F11" s="14"/>
      <c r="G11" s="1105" t="s">
        <v>1929</v>
      </c>
      <c r="H11" s="1105" t="s">
        <v>1930</v>
      </c>
      <c r="I11" s="1105" t="s">
        <v>1931</v>
      </c>
      <c r="J11" s="1105" t="s">
        <v>1932</v>
      </c>
      <c r="K11" s="1105" t="s">
        <v>1933</v>
      </c>
      <c r="L11" s="1115" t="s">
        <v>1934</v>
      </c>
    </row>
    <row r="12" spans="1:13" s="40" customFormat="1" ht="18" customHeight="1" x14ac:dyDescent="0.25">
      <c r="A12" s="14"/>
      <c r="B12" s="1112"/>
      <c r="C12" s="1114"/>
      <c r="D12" s="1106"/>
      <c r="E12" s="1106"/>
      <c r="F12" s="14"/>
      <c r="G12" s="1106"/>
      <c r="H12" s="1106"/>
      <c r="I12" s="1106"/>
      <c r="J12" s="1106"/>
      <c r="K12" s="1106"/>
      <c r="L12" s="1116"/>
    </row>
    <row r="13" spans="1:13" s="27" customFormat="1" ht="7.5" customHeight="1" x14ac:dyDescent="0.25">
      <c r="A13" s="8"/>
      <c r="B13" s="15"/>
      <c r="C13" s="16"/>
      <c r="D13" s="17"/>
      <c r="E13" s="17"/>
      <c r="F13" s="8"/>
    </row>
    <row r="14" spans="1:13" s="27" customFormat="1" ht="15" customHeight="1" x14ac:dyDescent="0.25">
      <c r="A14" s="8"/>
      <c r="B14" s="36" t="s">
        <v>1614</v>
      </c>
      <c r="C14" s="37" t="s">
        <v>1613</v>
      </c>
      <c r="D14" s="38">
        <f>SUM(D15:D35)</f>
        <v>0.90542366895903192</v>
      </c>
      <c r="E14" s="39">
        <f>SUM(E15:E35)</f>
        <v>5708136.0199999996</v>
      </c>
      <c r="F14" s="8"/>
      <c r="G14" s="39"/>
      <c r="H14" s="39"/>
      <c r="I14" s="39"/>
      <c r="J14" s="39"/>
      <c r="K14" s="39"/>
      <c r="L14" s="1065"/>
    </row>
    <row r="15" spans="1:13" s="27" customFormat="1" ht="15" customHeight="1" x14ac:dyDescent="0.25">
      <c r="A15" s="8"/>
      <c r="B15" s="19">
        <v>1</v>
      </c>
      <c r="C15" s="63" t="str">
        <f>'Orçamento-Projeto FINANC.'!C15</f>
        <v>DRENAGEM E OAC</v>
      </c>
      <c r="D15" s="32">
        <f t="shared" ref="D15:D35" si="0">E15/E$47</f>
        <v>4.3624407887373857E-3</v>
      </c>
      <c r="E15" s="33">
        <f>'Orçamento-Projeto FINANC.'!O15</f>
        <v>27502.49</v>
      </c>
      <c r="F15" s="8"/>
      <c r="G15" s="33">
        <f>G16*$E$15</f>
        <v>24752.241000000002</v>
      </c>
      <c r="H15" s="33">
        <f t="shared" ref="H15:L15" si="1">H16*$E$15</f>
        <v>2750.2490000000003</v>
      </c>
      <c r="I15" s="33">
        <f t="shared" si="1"/>
        <v>0</v>
      </c>
      <c r="J15" s="33">
        <f t="shared" si="1"/>
        <v>0</v>
      </c>
      <c r="K15" s="33">
        <f t="shared" si="1"/>
        <v>0</v>
      </c>
      <c r="L15" s="1066">
        <f t="shared" si="1"/>
        <v>0</v>
      </c>
      <c r="M15" s="1238">
        <f>L15+K15+J15+I15+H15+G15-E15</f>
        <v>0</v>
      </c>
    </row>
    <row r="16" spans="1:13" s="27" customFormat="1" ht="15" customHeight="1" x14ac:dyDescent="0.25">
      <c r="A16" s="8"/>
      <c r="B16" s="19"/>
      <c r="C16" s="63"/>
      <c r="D16" s="32"/>
      <c r="E16" s="33"/>
      <c r="F16" s="8"/>
      <c r="G16" s="1067">
        <v>0.9</v>
      </c>
      <c r="H16" s="1067">
        <v>0.1</v>
      </c>
      <c r="I16" s="1067">
        <v>0</v>
      </c>
      <c r="J16" s="1067">
        <v>0</v>
      </c>
      <c r="K16" s="1067">
        <v>0</v>
      </c>
      <c r="L16" s="1068">
        <v>0</v>
      </c>
    </row>
    <row r="17" spans="1:13" s="27" customFormat="1" ht="15" customHeight="1" x14ac:dyDescent="0.25">
      <c r="A17" s="8"/>
      <c r="B17" s="19">
        <v>2</v>
      </c>
      <c r="C17" s="63" t="str">
        <f>'Orçamento-Projeto FINANC.'!C27</f>
        <v>TERRAPLENAGEM</v>
      </c>
      <c r="D17" s="32">
        <f t="shared" si="0"/>
        <v>1.2520324615455881E-3</v>
      </c>
      <c r="E17" s="33">
        <f>'Orçamento-Projeto FINANC.'!O27</f>
        <v>7893.29</v>
      </c>
      <c r="F17" s="8"/>
      <c r="G17" s="33">
        <f>G18*$E$17</f>
        <v>7103.9610000000002</v>
      </c>
      <c r="H17" s="33">
        <f t="shared" ref="H17:L17" si="2">H18*$E$17</f>
        <v>789.32900000000006</v>
      </c>
      <c r="I17" s="33">
        <f t="shared" si="2"/>
        <v>0</v>
      </c>
      <c r="J17" s="33">
        <f t="shared" si="2"/>
        <v>0</v>
      </c>
      <c r="K17" s="33">
        <f t="shared" si="2"/>
        <v>0</v>
      </c>
      <c r="L17" s="1066">
        <f t="shared" si="2"/>
        <v>0</v>
      </c>
      <c r="M17" s="1238">
        <f>L17+K17+J17+I17+H17+G17-E17</f>
        <v>0</v>
      </c>
    </row>
    <row r="18" spans="1:13" s="27" customFormat="1" ht="15" customHeight="1" x14ac:dyDescent="0.25">
      <c r="A18" s="8"/>
      <c r="B18" s="19"/>
      <c r="C18" s="63"/>
      <c r="D18" s="32"/>
      <c r="E18" s="33"/>
      <c r="F18" s="8"/>
      <c r="G18" s="1067">
        <v>0.9</v>
      </c>
      <c r="H18" s="1067">
        <v>0.1</v>
      </c>
      <c r="I18" s="1067">
        <v>0</v>
      </c>
      <c r="J18" s="1067">
        <v>0</v>
      </c>
      <c r="K18" s="1067">
        <v>0</v>
      </c>
      <c r="L18" s="1068">
        <v>0</v>
      </c>
    </row>
    <row r="19" spans="1:13" s="27" customFormat="1" ht="15" customHeight="1" x14ac:dyDescent="0.25">
      <c r="A19" s="8"/>
      <c r="B19" s="19">
        <v>3</v>
      </c>
      <c r="C19" s="63" t="str">
        <f>'Orçamento-Projeto FINANC.'!C32</f>
        <v>PAVIMENTAÇÃO</v>
      </c>
      <c r="D19" s="32">
        <f t="shared" si="0"/>
        <v>0.1339368867200508</v>
      </c>
      <c r="E19" s="33">
        <f>'Orçamento-Projeto FINANC.'!O32</f>
        <v>844389.2</v>
      </c>
      <c r="F19" s="8"/>
      <c r="G19" s="33">
        <f>G20*$E$19</f>
        <v>253316.75999999998</v>
      </c>
      <c r="H19" s="33">
        <f t="shared" ref="H19:L19" si="3">H20*$E$19</f>
        <v>253316.75999999998</v>
      </c>
      <c r="I19" s="33">
        <f t="shared" si="3"/>
        <v>253316.75999999998</v>
      </c>
      <c r="J19" s="33">
        <f t="shared" si="3"/>
        <v>84438.92</v>
      </c>
      <c r="K19" s="33">
        <f t="shared" si="3"/>
        <v>0</v>
      </c>
      <c r="L19" s="1066">
        <f t="shared" si="3"/>
        <v>0</v>
      </c>
      <c r="M19" s="1238">
        <f>L19+K19+J19+I19+H19+G19-E19</f>
        <v>0</v>
      </c>
    </row>
    <row r="20" spans="1:13" s="27" customFormat="1" ht="15" customHeight="1" x14ac:dyDescent="0.25">
      <c r="A20" s="8"/>
      <c r="B20" s="19"/>
      <c r="C20" s="63"/>
      <c r="D20" s="32"/>
      <c r="E20" s="33"/>
      <c r="F20" s="8"/>
      <c r="G20" s="1067">
        <v>0.3</v>
      </c>
      <c r="H20" s="1067">
        <v>0.3</v>
      </c>
      <c r="I20" s="1067">
        <v>0.3</v>
      </c>
      <c r="J20" s="1067">
        <v>0.1</v>
      </c>
      <c r="K20" s="1067">
        <v>0</v>
      </c>
      <c r="L20" s="1068">
        <v>0</v>
      </c>
    </row>
    <row r="21" spans="1:13" s="27" customFormat="1" ht="15" customHeight="1" x14ac:dyDescent="0.25">
      <c r="A21" s="8"/>
      <c r="B21" s="19">
        <v>4</v>
      </c>
      <c r="C21" s="63" t="str">
        <f>'Orçamento-Projeto FINANC.'!C42</f>
        <v>PAISAGISMO</v>
      </c>
      <c r="D21" s="32">
        <f t="shared" si="0"/>
        <v>0.16349997023577861</v>
      </c>
      <c r="E21" s="33">
        <f>'Orçamento-Projeto FINANC.'!O42</f>
        <v>1030766.15</v>
      </c>
      <c r="F21" s="8"/>
      <c r="G21" s="33">
        <f>G22*$E$21</f>
        <v>257691.53750000001</v>
      </c>
      <c r="H21" s="33">
        <f t="shared" ref="H21:L21" si="4">H22*$E$21</f>
        <v>206153.23</v>
      </c>
      <c r="I21" s="33">
        <f t="shared" si="4"/>
        <v>206153.23</v>
      </c>
      <c r="J21" s="33">
        <f t="shared" si="4"/>
        <v>206153.23</v>
      </c>
      <c r="K21" s="33">
        <f t="shared" si="4"/>
        <v>103076.61500000001</v>
      </c>
      <c r="L21" s="1066">
        <f t="shared" si="4"/>
        <v>51538.307500000003</v>
      </c>
      <c r="M21" s="1238">
        <f>L21+K21+J21+I21+H21+G21-E21</f>
        <v>0</v>
      </c>
    </row>
    <row r="22" spans="1:13" s="27" customFormat="1" ht="15" customHeight="1" x14ac:dyDescent="0.25">
      <c r="A22" s="8"/>
      <c r="B22" s="19"/>
      <c r="C22" s="63"/>
      <c r="D22" s="32"/>
      <c r="E22" s="33"/>
      <c r="F22" s="8"/>
      <c r="G22" s="1067">
        <v>0.25</v>
      </c>
      <c r="H22" s="1067">
        <v>0.2</v>
      </c>
      <c r="I22" s="1067">
        <v>0.2</v>
      </c>
      <c r="J22" s="1067">
        <v>0.2</v>
      </c>
      <c r="K22" s="1067">
        <v>0.1</v>
      </c>
      <c r="L22" s="1068">
        <v>0.05</v>
      </c>
    </row>
    <row r="23" spans="1:13" s="27" customFormat="1" ht="15" customHeight="1" x14ac:dyDescent="0.25">
      <c r="A23" s="8"/>
      <c r="B23" s="19">
        <v>5</v>
      </c>
      <c r="C23" s="63" t="str">
        <f>'Orçamento-Projeto FINANC.'!C68</f>
        <v>SINALIZAÇÃO</v>
      </c>
      <c r="D23" s="32">
        <f t="shared" si="0"/>
        <v>5.6052943955275727E-2</v>
      </c>
      <c r="E23" s="33">
        <f>'Orçamento-Projeto FINANC.'!O68</f>
        <v>353379.13</v>
      </c>
      <c r="F23" s="8"/>
      <c r="G23" s="33">
        <f>G24*$E$23</f>
        <v>17668.9565</v>
      </c>
      <c r="H23" s="33">
        <f t="shared" ref="H23:L23" si="5">H24*$E$23</f>
        <v>35337.913</v>
      </c>
      <c r="I23" s="33">
        <f t="shared" si="5"/>
        <v>88344.782500000001</v>
      </c>
      <c r="J23" s="33">
        <f t="shared" si="5"/>
        <v>123682.69549999999</v>
      </c>
      <c r="K23" s="33">
        <f t="shared" si="5"/>
        <v>88344.782500000001</v>
      </c>
      <c r="L23" s="1066">
        <f t="shared" si="5"/>
        <v>0</v>
      </c>
      <c r="M23" s="1238">
        <f>L23+K23+J23+I23+H23+G23-E23</f>
        <v>0</v>
      </c>
    </row>
    <row r="24" spans="1:13" s="27" customFormat="1" ht="15" customHeight="1" x14ac:dyDescent="0.25">
      <c r="A24" s="8"/>
      <c r="B24" s="19"/>
      <c r="C24" s="63"/>
      <c r="D24" s="32"/>
      <c r="E24" s="33"/>
      <c r="F24" s="8"/>
      <c r="G24" s="1067">
        <v>0.05</v>
      </c>
      <c r="H24" s="1067">
        <v>0.1</v>
      </c>
      <c r="I24" s="1067">
        <v>0.25</v>
      </c>
      <c r="J24" s="1067">
        <v>0.35</v>
      </c>
      <c r="K24" s="1067">
        <v>0.25</v>
      </c>
      <c r="L24" s="1068">
        <v>0</v>
      </c>
    </row>
    <row r="25" spans="1:13" s="27" customFormat="1" ht="15" customHeight="1" x14ac:dyDescent="0.25">
      <c r="A25" s="8"/>
      <c r="B25" s="19">
        <v>6</v>
      </c>
      <c r="C25" s="63" t="str">
        <f>'Orçamento-Projeto FINANC.'!C87</f>
        <v>SINALIZAÇÃO SEMAFÓRICA</v>
      </c>
      <c r="D25" s="32">
        <f t="shared" si="0"/>
        <v>0.23343107863779314</v>
      </c>
      <c r="E25" s="33">
        <f>'Orçamento-Projeto FINANC.'!O87</f>
        <v>1471638.52</v>
      </c>
      <c r="F25" s="8"/>
      <c r="G25" s="33">
        <f>G26*$E$25</f>
        <v>147163.85200000001</v>
      </c>
      <c r="H25" s="33">
        <f t="shared" ref="H25:L25" si="6">H26*$E$25</f>
        <v>441491.55599999998</v>
      </c>
      <c r="I25" s="33">
        <f t="shared" si="6"/>
        <v>588655.40800000005</v>
      </c>
      <c r="J25" s="33">
        <f t="shared" si="6"/>
        <v>294327.70400000003</v>
      </c>
      <c r="K25" s="33">
        <f t="shared" si="6"/>
        <v>0</v>
      </c>
      <c r="L25" s="1066">
        <f t="shared" si="6"/>
        <v>0</v>
      </c>
      <c r="M25" s="1238">
        <f>L25+K25+J25+I25+H25+G25-E25</f>
        <v>0</v>
      </c>
    </row>
    <row r="26" spans="1:13" s="27" customFormat="1" ht="15" customHeight="1" x14ac:dyDescent="0.25">
      <c r="A26" s="8"/>
      <c r="B26" s="19"/>
      <c r="C26" s="63"/>
      <c r="D26" s="32"/>
      <c r="E26" s="33"/>
      <c r="F26" s="8"/>
      <c r="G26" s="1067">
        <v>0.1</v>
      </c>
      <c r="H26" s="1067">
        <v>0.3</v>
      </c>
      <c r="I26" s="1067">
        <v>0.4</v>
      </c>
      <c r="J26" s="1067">
        <v>0.2</v>
      </c>
      <c r="K26" s="1067">
        <v>0</v>
      </c>
      <c r="L26" s="1068">
        <v>0</v>
      </c>
    </row>
    <row r="27" spans="1:13" s="27" customFormat="1" ht="15" customHeight="1" x14ac:dyDescent="0.25">
      <c r="A27" s="8"/>
      <c r="B27" s="19">
        <v>7</v>
      </c>
      <c r="C27" s="63" t="str">
        <f>'Orçamento-Projeto FINANC.'!C251</f>
        <v>ILUMINAÇÃO</v>
      </c>
      <c r="D27" s="32">
        <f t="shared" si="0"/>
        <v>0.23301169410396402</v>
      </c>
      <c r="E27" s="33">
        <f>'Orçamento-Projeto FINANC.'!O251</f>
        <v>1468994.5600000001</v>
      </c>
      <c r="F27" s="8"/>
      <c r="G27" s="33">
        <f>G28*$E$27</f>
        <v>146899.45600000001</v>
      </c>
      <c r="H27" s="33">
        <f t="shared" ref="H27:L27" si="7">H28*$E$27</f>
        <v>146899.45600000001</v>
      </c>
      <c r="I27" s="33">
        <f t="shared" si="7"/>
        <v>146899.45600000001</v>
      </c>
      <c r="J27" s="33">
        <f t="shared" si="7"/>
        <v>146899.45600000001</v>
      </c>
      <c r="K27" s="33">
        <f t="shared" si="7"/>
        <v>440698.36800000002</v>
      </c>
      <c r="L27" s="1066">
        <f t="shared" si="7"/>
        <v>440698.36800000002</v>
      </c>
      <c r="M27" s="1238">
        <f>L27+K27+J27+I27+H27+G27-E27</f>
        <v>0</v>
      </c>
    </row>
    <row r="28" spans="1:13" s="27" customFormat="1" ht="15" customHeight="1" x14ac:dyDescent="0.25">
      <c r="A28" s="8"/>
      <c r="B28" s="19"/>
      <c r="C28" s="63"/>
      <c r="D28" s="32"/>
      <c r="E28" s="33"/>
      <c r="F28" s="8"/>
      <c r="G28" s="1067">
        <v>0.1</v>
      </c>
      <c r="H28" s="1067">
        <v>0.1</v>
      </c>
      <c r="I28" s="1067">
        <v>0.1</v>
      </c>
      <c r="J28" s="1067">
        <v>0.1</v>
      </c>
      <c r="K28" s="1067">
        <v>0.3</v>
      </c>
      <c r="L28" s="1068">
        <v>0.3</v>
      </c>
    </row>
    <row r="29" spans="1:13" s="27" customFormat="1" ht="15" customHeight="1" x14ac:dyDescent="0.25">
      <c r="A29" s="8"/>
      <c r="B29" s="19">
        <v>8</v>
      </c>
      <c r="C29" s="63" t="str">
        <f>'Orçamento-Projeto FINANC.'!C258</f>
        <v>SINALIZAÇÃO DE OBRAS</v>
      </c>
      <c r="D29" s="32">
        <f t="shared" si="0"/>
        <v>6.7676109950754928E-3</v>
      </c>
      <c r="E29" s="33">
        <f>'Orçamento-Projeto FINANC.'!O258</f>
        <v>42665.599999999999</v>
      </c>
      <c r="F29" s="8"/>
      <c r="G29" s="33">
        <f>G30*$E$29</f>
        <v>21332.799999999999</v>
      </c>
      <c r="H29" s="33">
        <f t="shared" ref="H29:L29" si="8">H30*$E$29</f>
        <v>4266.5600000000004</v>
      </c>
      <c r="I29" s="33">
        <f t="shared" si="8"/>
        <v>4266.5600000000004</v>
      </c>
      <c r="J29" s="33">
        <f t="shared" si="8"/>
        <v>4266.5600000000004</v>
      </c>
      <c r="K29" s="33">
        <f t="shared" si="8"/>
        <v>4266.5600000000004</v>
      </c>
      <c r="L29" s="1066">
        <f t="shared" si="8"/>
        <v>4266.5600000000004</v>
      </c>
      <c r="M29" s="1238">
        <f>L29+K29+J29+I29+H29+G29-E29</f>
        <v>0</v>
      </c>
    </row>
    <row r="30" spans="1:13" s="27" customFormat="1" ht="15" customHeight="1" x14ac:dyDescent="0.25">
      <c r="A30" s="8"/>
      <c r="B30" s="19"/>
      <c r="C30" s="63"/>
      <c r="D30" s="32"/>
      <c r="E30" s="33"/>
      <c r="F30" s="8"/>
      <c r="G30" s="1067">
        <v>0.5</v>
      </c>
      <c r="H30" s="1067">
        <v>0.1</v>
      </c>
      <c r="I30" s="1067">
        <v>0.1</v>
      </c>
      <c r="J30" s="1067">
        <v>0.1</v>
      </c>
      <c r="K30" s="1067">
        <v>0.1</v>
      </c>
      <c r="L30" s="1068">
        <v>0.1</v>
      </c>
    </row>
    <row r="31" spans="1:13" s="27" customFormat="1" ht="15" customHeight="1" x14ac:dyDescent="0.25">
      <c r="A31" s="8"/>
      <c r="B31" s="19">
        <v>9</v>
      </c>
      <c r="C31" s="63" t="str">
        <f>'Orçamento-Projeto FINANC.'!C265</f>
        <v>INSTALAÇÃO DE CANTEIRO</v>
      </c>
      <c r="D31" s="32">
        <f t="shared" si="0"/>
        <v>1.6064956363275283E-2</v>
      </c>
      <c r="E31" s="33">
        <f>'Orçamento-Projeto FINANC.'!O265</f>
        <v>101279.61</v>
      </c>
      <c r="F31" s="8"/>
      <c r="G31" s="33">
        <f>G32*$E$31</f>
        <v>17217.5337</v>
      </c>
      <c r="H31" s="33">
        <f t="shared" ref="H31:L31" si="9">H32*$E$31</f>
        <v>20812.959854999997</v>
      </c>
      <c r="I31" s="33">
        <f t="shared" si="9"/>
        <v>25319.9025</v>
      </c>
      <c r="J31" s="33">
        <f t="shared" si="9"/>
        <v>17217.5337</v>
      </c>
      <c r="K31" s="33">
        <f t="shared" si="9"/>
        <v>11140.757100000001</v>
      </c>
      <c r="L31" s="1066">
        <f t="shared" si="9"/>
        <v>9570.9231449999952</v>
      </c>
      <c r="M31" s="1238">
        <f>L31+K31+J31+I31+H31+G31-E31</f>
        <v>0</v>
      </c>
    </row>
    <row r="32" spans="1:13" s="27" customFormat="1" ht="15" customHeight="1" x14ac:dyDescent="0.25">
      <c r="A32" s="8"/>
      <c r="B32" s="19"/>
      <c r="C32" s="63"/>
      <c r="D32" s="32"/>
      <c r="E32" s="33"/>
      <c r="F32" s="8"/>
      <c r="G32" s="1067">
        <v>0.17</v>
      </c>
      <c r="H32" s="1067">
        <v>0.20549999999999999</v>
      </c>
      <c r="I32" s="1067">
        <v>0.25</v>
      </c>
      <c r="J32" s="1067">
        <f>17/100</f>
        <v>0.17</v>
      </c>
      <c r="K32" s="1067">
        <v>0.11</v>
      </c>
      <c r="L32" s="1068">
        <f>1-K32-J32-I32-H32-G32</f>
        <v>9.4499999999999945E-2</v>
      </c>
    </row>
    <row r="33" spans="1:13" s="27" customFormat="1" ht="15" customHeight="1" x14ac:dyDescent="0.25">
      <c r="A33" s="8"/>
      <c r="B33" s="19">
        <v>10</v>
      </c>
      <c r="C33" s="43" t="str">
        <f>'Orçamento-Projeto FINANC.'!C278</f>
        <v>MOBILIZAÇÃO DE EQUIPAMENTOS</v>
      </c>
      <c r="D33" s="32">
        <f t="shared" si="0"/>
        <v>1.1527775191172729E-2</v>
      </c>
      <c r="E33" s="33">
        <f>'Orçamento-Projeto FINANC.'!O278</f>
        <v>72675.49000000002</v>
      </c>
      <c r="F33" s="8"/>
      <c r="G33" s="33">
        <f>G34*$E$33</f>
        <v>36337.74500000001</v>
      </c>
      <c r="H33" s="33">
        <f t="shared" ref="H33:L33" si="10">H34*$E$33</f>
        <v>0</v>
      </c>
      <c r="I33" s="33">
        <f t="shared" si="10"/>
        <v>0</v>
      </c>
      <c r="J33" s="33">
        <f t="shared" si="10"/>
        <v>0</v>
      </c>
      <c r="K33" s="33">
        <f t="shared" si="10"/>
        <v>0</v>
      </c>
      <c r="L33" s="1066">
        <f t="shared" si="10"/>
        <v>36337.74500000001</v>
      </c>
      <c r="M33" s="1238">
        <f>L33+K33+J33+I33+H33+G33-E33</f>
        <v>0</v>
      </c>
    </row>
    <row r="34" spans="1:13" s="27" customFormat="1" ht="15" customHeight="1" x14ac:dyDescent="0.25">
      <c r="A34" s="8"/>
      <c r="B34" s="19"/>
      <c r="C34" s="43"/>
      <c r="D34" s="32"/>
      <c r="E34" s="33"/>
      <c r="F34" s="8"/>
      <c r="G34" s="1067">
        <v>0.5</v>
      </c>
      <c r="H34" s="1067">
        <v>0</v>
      </c>
      <c r="I34" s="1067">
        <v>0</v>
      </c>
      <c r="J34" s="1067">
        <v>0</v>
      </c>
      <c r="K34" s="1067">
        <v>0</v>
      </c>
      <c r="L34" s="1068">
        <v>0.5</v>
      </c>
    </row>
    <row r="35" spans="1:13" s="27" customFormat="1" ht="15" customHeight="1" x14ac:dyDescent="0.25">
      <c r="A35" s="8"/>
      <c r="B35" s="19">
        <v>11</v>
      </c>
      <c r="C35" s="43" t="str">
        <f>'Orçamento-Projeto FINANC.'!C305</f>
        <v>GERENCIAMENTO LOCAL</v>
      </c>
      <c r="D35" s="32">
        <f t="shared" si="0"/>
        <v>4.5516279506363042E-2</v>
      </c>
      <c r="E35" s="33">
        <f>'Orçamento-Projeto FINANC.'!O305</f>
        <v>286951.98</v>
      </c>
      <c r="F35" s="8"/>
      <c r="G35" s="33">
        <f>G36*$E$35</f>
        <v>47825.329999999994</v>
      </c>
      <c r="H35" s="33">
        <f t="shared" ref="H35:L35" si="11">H36*$E$35</f>
        <v>47825.329999999994</v>
      </c>
      <c r="I35" s="33">
        <f t="shared" si="11"/>
        <v>47825.329999999994</v>
      </c>
      <c r="J35" s="33">
        <f t="shared" si="11"/>
        <v>47825.329999999994</v>
      </c>
      <c r="K35" s="33">
        <f t="shared" si="11"/>
        <v>47825.329999999994</v>
      </c>
      <c r="L35" s="1066">
        <f t="shared" si="11"/>
        <v>47825.329999999994</v>
      </c>
      <c r="M35" s="1238">
        <f>L35+K35+J35+I35+H35+G35-E35</f>
        <v>0</v>
      </c>
    </row>
    <row r="36" spans="1:13" s="27" customFormat="1" ht="15" customHeight="1" x14ac:dyDescent="0.25">
      <c r="A36" s="8"/>
      <c r="B36" s="19"/>
      <c r="C36" s="18"/>
      <c r="D36" s="32"/>
      <c r="E36" s="33"/>
      <c r="F36" s="8"/>
      <c r="G36" s="1094">
        <f>1/6</f>
        <v>0.16666666666666666</v>
      </c>
      <c r="H36" s="1094">
        <f t="shared" ref="H36:L36" si="12">1/6</f>
        <v>0.16666666666666666</v>
      </c>
      <c r="I36" s="1094">
        <f t="shared" si="12"/>
        <v>0.16666666666666666</v>
      </c>
      <c r="J36" s="1094">
        <f t="shared" si="12"/>
        <v>0.16666666666666666</v>
      </c>
      <c r="K36" s="1094">
        <f t="shared" si="12"/>
        <v>0.16666666666666666</v>
      </c>
      <c r="L36" s="1094">
        <f t="shared" si="12"/>
        <v>0.16666666666666666</v>
      </c>
    </row>
    <row r="37" spans="1:13" s="27" customFormat="1" ht="23.25" customHeight="1" x14ac:dyDescent="0.25">
      <c r="A37" s="8"/>
      <c r="B37" s="36" t="s">
        <v>1615</v>
      </c>
      <c r="C37" s="37" t="s">
        <v>1616</v>
      </c>
      <c r="D37" s="38">
        <f>E37/E$47</f>
        <v>9.4576331040968284E-2</v>
      </c>
      <c r="E37" s="39">
        <f>SUM(E38:E44)</f>
        <v>596245.25</v>
      </c>
      <c r="F37" s="8"/>
      <c r="G37" s="39"/>
      <c r="H37" s="39"/>
      <c r="I37" s="39"/>
      <c r="J37" s="39"/>
      <c r="K37" s="39"/>
      <c r="L37" s="1065"/>
    </row>
    <row r="38" spans="1:13" s="27" customFormat="1" ht="15" customHeight="1" x14ac:dyDescent="0.25">
      <c r="A38" s="8"/>
      <c r="B38" s="19" t="s">
        <v>14</v>
      </c>
      <c r="C38" s="43" t="s">
        <v>70</v>
      </c>
      <c r="D38" s="32">
        <f>E38/E$47</f>
        <v>3.3831551561601538E-4</v>
      </c>
      <c r="E38" s="33">
        <f>'Orçamento-Projeto NFINANC'!O14</f>
        <v>2132.87</v>
      </c>
      <c r="F38" s="8"/>
      <c r="G38" s="33">
        <f>G39*$E$38</f>
        <v>1919.5829999999999</v>
      </c>
      <c r="H38" s="33">
        <f t="shared" ref="H38:L38" si="13">H39*$E$38</f>
        <v>213.28700000000001</v>
      </c>
      <c r="I38" s="33">
        <f t="shared" si="13"/>
        <v>0</v>
      </c>
      <c r="J38" s="33">
        <f t="shared" si="13"/>
        <v>0</v>
      </c>
      <c r="K38" s="33">
        <f t="shared" si="13"/>
        <v>0</v>
      </c>
      <c r="L38" s="1066">
        <f t="shared" si="13"/>
        <v>0</v>
      </c>
      <c r="M38" s="1238">
        <f>L38+K38+J38+I38+H38+G38-E38</f>
        <v>0</v>
      </c>
    </row>
    <row r="39" spans="1:13" s="27" customFormat="1" ht="15" customHeight="1" x14ac:dyDescent="0.25">
      <c r="A39" s="8"/>
      <c r="B39" s="19"/>
      <c r="C39" s="43"/>
      <c r="D39" s="32"/>
      <c r="E39" s="33"/>
      <c r="F39" s="8"/>
      <c r="G39" s="1067">
        <v>0.9</v>
      </c>
      <c r="H39" s="1067">
        <v>0.1</v>
      </c>
      <c r="I39" s="1067">
        <v>0</v>
      </c>
      <c r="J39" s="1067">
        <v>0</v>
      </c>
      <c r="K39" s="1067">
        <v>0</v>
      </c>
      <c r="L39" s="1068">
        <v>0</v>
      </c>
    </row>
    <row r="40" spans="1:13" s="27" customFormat="1" ht="15" customHeight="1" x14ac:dyDescent="0.25">
      <c r="A40" s="8"/>
      <c r="B40" s="19" t="s">
        <v>148</v>
      </c>
      <c r="C40" s="43" t="s">
        <v>103</v>
      </c>
      <c r="D40" s="32">
        <f>E40/E$47</f>
        <v>3.6281690494902451E-2</v>
      </c>
      <c r="E40" s="33">
        <f>'Orçamento-Projeto NFINANC'!O19</f>
        <v>228733.61000000002</v>
      </c>
      <c r="F40" s="8"/>
      <c r="G40" s="33">
        <f>G41*$E$40</f>
        <v>57183.402500000004</v>
      </c>
      <c r="H40" s="33">
        <f t="shared" ref="H40:L40" si="14">H41*$E$40</f>
        <v>45746.722000000009</v>
      </c>
      <c r="I40" s="33">
        <f t="shared" si="14"/>
        <v>45746.722000000009</v>
      </c>
      <c r="J40" s="33">
        <f t="shared" si="14"/>
        <v>45746.722000000009</v>
      </c>
      <c r="K40" s="33">
        <f t="shared" si="14"/>
        <v>22873.361000000004</v>
      </c>
      <c r="L40" s="1066">
        <f t="shared" si="14"/>
        <v>11436.680500000002</v>
      </c>
      <c r="M40" s="1238">
        <f>L40+K40+J40+I40+H40+G40-E40</f>
        <v>0</v>
      </c>
    </row>
    <row r="41" spans="1:13" s="27" customFormat="1" ht="15" customHeight="1" x14ac:dyDescent="0.25">
      <c r="A41" s="8"/>
      <c r="B41" s="19"/>
      <c r="C41" s="43"/>
      <c r="D41" s="32"/>
      <c r="E41" s="33"/>
      <c r="F41" s="8"/>
      <c r="G41" s="1093">
        <f>0.25</f>
        <v>0.25</v>
      </c>
      <c r="H41" s="1067">
        <v>0.2</v>
      </c>
      <c r="I41" s="1067">
        <f>0.2</f>
        <v>0.2</v>
      </c>
      <c r="J41" s="1067">
        <v>0.2</v>
      </c>
      <c r="K41" s="1067">
        <v>0.1</v>
      </c>
      <c r="L41" s="1068">
        <v>0.05</v>
      </c>
    </row>
    <row r="42" spans="1:13" s="27" customFormat="1" ht="15" customHeight="1" x14ac:dyDescent="0.25">
      <c r="A42" s="8"/>
      <c r="B42" s="19" t="s">
        <v>15</v>
      </c>
      <c r="C42" s="43" t="s">
        <v>104</v>
      </c>
      <c r="D42" s="32">
        <f>E42/E$47</f>
        <v>5.5786357921211192E-2</v>
      </c>
      <c r="E42" s="33">
        <f>'Orçamento-Projeto NFINANC'!O65</f>
        <v>351698.47</v>
      </c>
      <c r="F42" s="8"/>
      <c r="G42" s="33">
        <f>G43*$E$42</f>
        <v>35169.847000000002</v>
      </c>
      <c r="H42" s="33">
        <f t="shared" ref="H42:L42" si="15">H43*$E$42</f>
        <v>105509.54099999998</v>
      </c>
      <c r="I42" s="33">
        <f t="shared" si="15"/>
        <v>140679.38800000001</v>
      </c>
      <c r="J42" s="33">
        <f t="shared" si="15"/>
        <v>70339.694000000003</v>
      </c>
      <c r="K42" s="33">
        <f t="shared" si="15"/>
        <v>0</v>
      </c>
      <c r="L42" s="1066">
        <f t="shared" si="15"/>
        <v>0</v>
      </c>
      <c r="M42" s="1238">
        <f>L42+K42+J42+I42+H42+G42-E42</f>
        <v>0</v>
      </c>
    </row>
    <row r="43" spans="1:13" s="27" customFormat="1" ht="15" customHeight="1" x14ac:dyDescent="0.25">
      <c r="A43" s="8"/>
      <c r="B43" s="19"/>
      <c r="C43" s="43"/>
      <c r="D43" s="32"/>
      <c r="E43" s="33"/>
      <c r="F43" s="8"/>
      <c r="G43" s="1067">
        <v>0.1</v>
      </c>
      <c r="H43" s="1067">
        <v>0.3</v>
      </c>
      <c r="I43" s="1067">
        <v>0.4</v>
      </c>
      <c r="J43" s="1067">
        <v>0.2</v>
      </c>
      <c r="K43" s="1067">
        <v>0</v>
      </c>
      <c r="L43" s="1068">
        <v>0</v>
      </c>
    </row>
    <row r="44" spans="1:13" s="27" customFormat="1" ht="15" customHeight="1" x14ac:dyDescent="0.25">
      <c r="A44" s="8"/>
      <c r="B44" s="19">
        <v>5</v>
      </c>
      <c r="C44" s="43" t="s">
        <v>1894</v>
      </c>
      <c r="D44" s="32">
        <f>E44/E$47</f>
        <v>2.16996710923862E-3</v>
      </c>
      <c r="E44" s="33">
        <f>'Orçamento-Projeto NFINANC'!O81</f>
        <v>13680.3</v>
      </c>
      <c r="F44" s="8"/>
      <c r="G44" s="33">
        <f>G45*$E$44</f>
        <v>8208.1799999999985</v>
      </c>
      <c r="H44" s="33">
        <f t="shared" ref="H44:L44" si="16">H45*$E$44</f>
        <v>5472.12</v>
      </c>
      <c r="I44" s="33">
        <f t="shared" si="16"/>
        <v>0</v>
      </c>
      <c r="J44" s="33">
        <f t="shared" si="16"/>
        <v>0</v>
      </c>
      <c r="K44" s="33">
        <f t="shared" si="16"/>
        <v>0</v>
      </c>
      <c r="L44" s="1066">
        <f t="shared" si="16"/>
        <v>0</v>
      </c>
      <c r="M44" s="1238">
        <f>L44+K44+J44+I44+H44+G44-E44</f>
        <v>0</v>
      </c>
    </row>
    <row r="45" spans="1:13" s="27" customFormat="1" ht="15" customHeight="1" x14ac:dyDescent="0.25">
      <c r="A45" s="8"/>
      <c r="B45" s="58"/>
      <c r="C45" s="59"/>
      <c r="D45" s="60"/>
      <c r="E45" s="61"/>
      <c r="F45" s="8"/>
      <c r="G45" s="1069">
        <v>0.6</v>
      </c>
      <c r="H45" s="1069">
        <v>0.4</v>
      </c>
      <c r="I45" s="1069">
        <v>0</v>
      </c>
      <c r="J45" s="1069">
        <v>0</v>
      </c>
      <c r="K45" s="1069">
        <v>0</v>
      </c>
      <c r="L45" s="1070">
        <v>0</v>
      </c>
    </row>
    <row r="46" spans="1:13" s="27" customFormat="1" ht="7.5" customHeight="1" thickBot="1" x14ac:dyDescent="0.3">
      <c r="A46" s="8"/>
      <c r="B46" s="21"/>
      <c r="C46" s="22"/>
      <c r="D46" s="34"/>
      <c r="E46" s="34"/>
      <c r="F46" s="8"/>
      <c r="G46" s="23"/>
    </row>
    <row r="47" spans="1:13" ht="18.75" customHeight="1" x14ac:dyDescent="0.25">
      <c r="B47" s="36" t="s">
        <v>1618</v>
      </c>
      <c r="C47" s="37" t="s">
        <v>17</v>
      </c>
      <c r="D47" s="38">
        <f>D37+D14</f>
        <v>1.0000000000000002</v>
      </c>
      <c r="E47" s="39">
        <f>ROUNDUP(E37+E14,2)</f>
        <v>6304381.2699999996</v>
      </c>
      <c r="G47" s="39">
        <f t="shared" ref="G47:L48" si="17">G44+G42+G40+G38+G35+G33+G31+G29+G27+G25+G23+G21+G19+G17+G15</f>
        <v>1079791.1851999999</v>
      </c>
      <c r="H47" s="39">
        <f t="shared" si="17"/>
        <v>1316585.0128549999</v>
      </c>
      <c r="I47" s="39">
        <f t="shared" si="17"/>
        <v>1547207.5390000001</v>
      </c>
      <c r="J47" s="39">
        <f t="shared" si="17"/>
        <v>1040897.8452000001</v>
      </c>
      <c r="K47" s="39">
        <f t="shared" si="17"/>
        <v>718225.77359999996</v>
      </c>
      <c r="L47" s="1065">
        <f t="shared" si="17"/>
        <v>601673.91414500005</v>
      </c>
      <c r="M47" s="1238">
        <f>L47+K47+J47+I47+H47+G47-E47</f>
        <v>0</v>
      </c>
    </row>
    <row r="48" spans="1:13" ht="26.25" customHeight="1" x14ac:dyDescent="0.25">
      <c r="C48" s="1239"/>
      <c r="D48" s="1240"/>
      <c r="G48" s="1242">
        <f>G47/$E$47</f>
        <v>0.17127631387687312</v>
      </c>
      <c r="H48" s="1242">
        <f>H47/$E$47</f>
        <v>0.20883651487261651</v>
      </c>
      <c r="I48" s="1242">
        <f>I47/$E$47</f>
        <v>0.24541782495968875</v>
      </c>
      <c r="J48" s="1242">
        <f>J47/$E$47</f>
        <v>0.16510705819034327</v>
      </c>
      <c r="K48" s="1242">
        <f>K47/$E$47</f>
        <v>0.1139248631769379</v>
      </c>
      <c r="L48" s="1243">
        <f>L47/$E$47</f>
        <v>9.5437424923540529E-2</v>
      </c>
    </row>
    <row r="49" spans="2:5" s="1061" customFormat="1" ht="3" customHeight="1" x14ac:dyDescent="0.25">
      <c r="B49" s="1102"/>
      <c r="C49" s="1102"/>
      <c r="D49" s="1102"/>
      <c r="E49" s="1104"/>
    </row>
    <row r="50" spans="2:5" ht="33" customHeight="1" x14ac:dyDescent="0.25">
      <c r="C50" s="1108" t="s">
        <v>1948</v>
      </c>
      <c r="D50" s="1109"/>
    </row>
  </sheetData>
  <mergeCells count="12">
    <mergeCell ref="H11:H12"/>
    <mergeCell ref="I11:I12"/>
    <mergeCell ref="J11:J12"/>
    <mergeCell ref="K11:K12"/>
    <mergeCell ref="L11:L12"/>
    <mergeCell ref="G11:G12"/>
    <mergeCell ref="C50:D50"/>
    <mergeCell ref="B2:E2"/>
    <mergeCell ref="B11:B12"/>
    <mergeCell ref="C11:C12"/>
    <mergeCell ref="D11:D12"/>
    <mergeCell ref="E11:E12"/>
  </mergeCells>
  <pageMargins left="0.51181102362204722" right="0.51181102362204722" top="0.78740157480314965" bottom="0.78740157480314965" header="0.31496062992125984" footer="0.31496062992125984"/>
  <pageSetup paperSize="25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 summaryRight="0"/>
    <pageSetUpPr fitToPage="1"/>
  </sheetPr>
  <dimension ref="A1:X330"/>
  <sheetViews>
    <sheetView showGridLines="0" view="pageBreakPreview" zoomScale="70" zoomScaleNormal="85" zoomScaleSheetLayoutView="70" workbookViewId="0">
      <selection activeCell="C5" sqref="C5"/>
    </sheetView>
  </sheetViews>
  <sheetFormatPr defaultColWidth="9.140625" defaultRowHeight="15.75" outlineLevelRow="2" x14ac:dyDescent="0.25"/>
  <cols>
    <col min="1" max="1" width="1.42578125" style="147" customWidth="1"/>
    <col min="2" max="2" width="14.85546875" style="290" customWidth="1"/>
    <col min="3" max="3" width="40.140625" style="291" customWidth="1"/>
    <col min="4" max="4" width="12" style="290" customWidth="1"/>
    <col min="5" max="5" width="14.140625" style="603" customWidth="1"/>
    <col min="6" max="6" width="18" style="292" hidden="1" customWidth="1"/>
    <col min="7" max="7" width="13.42578125" style="201" hidden="1" customWidth="1"/>
    <col min="8" max="8" width="12.7109375" style="637" hidden="1" customWidth="1"/>
    <col min="9" max="9" width="14.28515625" style="514" hidden="1" customWidth="1"/>
    <col min="10" max="10" width="12.7109375" style="543" hidden="1" customWidth="1"/>
    <col min="11" max="11" width="15.85546875" style="1088" customWidth="1"/>
    <col min="12" max="12" width="17" style="603" customWidth="1"/>
    <col min="13" max="13" width="2.85546875" style="27" customWidth="1"/>
    <col min="14" max="14" width="23" style="1092" customWidth="1"/>
    <col min="15" max="15" width="17" style="27" customWidth="1"/>
    <col min="16" max="17" width="10.7109375" style="23" customWidth="1"/>
    <col min="18" max="18" width="24.7109375" style="23" customWidth="1"/>
    <col min="19" max="19" width="41.28515625" style="23" hidden="1" customWidth="1"/>
    <col min="20" max="20" width="35" style="23" hidden="1" customWidth="1"/>
    <col min="21" max="21" width="41.28515625" style="23" hidden="1" customWidth="1"/>
    <col min="22" max="22" width="9.140625" style="23"/>
    <col min="23" max="23" width="16.85546875" style="23" customWidth="1"/>
    <col min="24" max="16384" width="9.140625" style="23"/>
  </cols>
  <sheetData>
    <row r="1" spans="1:24" ht="16.5" thickBot="1" x14ac:dyDescent="0.3">
      <c r="B1" s="198"/>
      <c r="C1" s="199"/>
      <c r="D1" s="198"/>
      <c r="E1" s="599"/>
      <c r="F1" s="200"/>
      <c r="K1" s="1080"/>
      <c r="L1" s="599"/>
      <c r="M1" s="3"/>
      <c r="N1" s="1089"/>
      <c r="O1" s="3"/>
    </row>
    <row r="2" spans="1:24" s="24" customFormat="1" ht="16.5" customHeight="1" thickBot="1" x14ac:dyDescent="0.3">
      <c r="A2" s="196"/>
      <c r="B2" s="1123" t="s">
        <v>1955</v>
      </c>
      <c r="C2" s="1124"/>
      <c r="D2" s="1124"/>
      <c r="E2" s="1124"/>
      <c r="F2" s="1124"/>
      <c r="G2" s="1124"/>
      <c r="H2" s="1124"/>
      <c r="I2" s="1124"/>
      <c r="J2" s="1124"/>
      <c r="K2" s="1124"/>
      <c r="L2" s="1279"/>
      <c r="M2" s="5"/>
      <c r="N2" s="1251" t="s">
        <v>1952</v>
      </c>
      <c r="O2" s="1252"/>
    </row>
    <row r="3" spans="1:24" x14ac:dyDescent="0.25">
      <c r="B3" s="1223" t="s">
        <v>1937</v>
      </c>
      <c r="C3" s="9" t="s">
        <v>1938</v>
      </c>
      <c r="D3" s="13"/>
      <c r="E3" s="47"/>
      <c r="F3" s="1224"/>
      <c r="G3" s="1225"/>
      <c r="H3" s="638"/>
      <c r="I3" s="512"/>
      <c r="J3" s="542"/>
      <c r="K3" s="1081"/>
      <c r="L3" s="513"/>
      <c r="M3" s="8"/>
      <c r="N3" s="1253"/>
      <c r="O3" s="1254"/>
    </row>
    <row r="4" spans="1:24" x14ac:dyDescent="0.25">
      <c r="B4" s="1223" t="s">
        <v>1939</v>
      </c>
      <c r="C4" s="9" t="s">
        <v>1942</v>
      </c>
      <c r="D4" s="13"/>
      <c r="E4" s="47"/>
      <c r="F4" s="1224"/>
      <c r="G4" s="1225"/>
      <c r="K4" s="1082"/>
      <c r="L4" s="1062"/>
      <c r="M4" s="8"/>
      <c r="N4" s="1253"/>
      <c r="O4" s="1254"/>
    </row>
    <row r="5" spans="1:24" x14ac:dyDescent="0.25">
      <c r="B5" s="1223" t="s">
        <v>1940</v>
      </c>
      <c r="C5" s="9" t="s">
        <v>1958</v>
      </c>
      <c r="D5" s="13"/>
      <c r="E5" s="48"/>
      <c r="F5" s="1224"/>
      <c r="G5" s="1225"/>
      <c r="K5" s="1082"/>
      <c r="L5" s="515"/>
      <c r="M5" s="8"/>
      <c r="N5" s="1253"/>
      <c r="O5" s="1254"/>
    </row>
    <row r="6" spans="1:24" ht="25.5" x14ac:dyDescent="0.25">
      <c r="B6" s="1223" t="s">
        <v>1944</v>
      </c>
      <c r="C6" s="1274"/>
      <c r="D6" s="1274"/>
      <c r="E6" s="1274"/>
      <c r="F6" s="1209"/>
      <c r="H6" s="1210"/>
      <c r="I6" s="1210"/>
      <c r="J6" s="1210"/>
      <c r="K6" s="214" t="s">
        <v>1941</v>
      </c>
      <c r="L6" s="1226">
        <v>0</v>
      </c>
      <c r="M6" s="8"/>
      <c r="N6" s="1253"/>
      <c r="O6" s="1254"/>
    </row>
    <row r="7" spans="1:24" ht="25.5" x14ac:dyDescent="0.25">
      <c r="B7" s="1223" t="s">
        <v>1951</v>
      </c>
      <c r="C7" s="1275"/>
      <c r="D7" s="1275"/>
      <c r="E7" s="1275"/>
      <c r="F7" s="1061"/>
      <c r="K7" s="1084" t="s">
        <v>1950</v>
      </c>
      <c r="L7" s="656"/>
      <c r="M7" s="8"/>
      <c r="N7" s="1253"/>
      <c r="O7" s="1254"/>
    </row>
    <row r="8" spans="1:24" ht="26.25" customHeight="1" x14ac:dyDescent="0.25">
      <c r="B8" s="1227" t="s">
        <v>1947</v>
      </c>
      <c r="C8" s="1276"/>
      <c r="D8" s="1276"/>
      <c r="E8" s="1207"/>
      <c r="F8" s="1208"/>
      <c r="K8" s="1228"/>
      <c r="L8" s="656"/>
      <c r="M8" s="8"/>
      <c r="N8" s="1253"/>
      <c r="O8" s="1254"/>
    </row>
    <row r="9" spans="1:24" ht="22.5" customHeight="1" x14ac:dyDescent="0.25">
      <c r="B9" s="1227" t="s">
        <v>1945</v>
      </c>
      <c r="C9" s="1277"/>
      <c r="D9" s="1277"/>
      <c r="E9" s="1206"/>
      <c r="F9" s="1206"/>
      <c r="K9" s="1228"/>
      <c r="L9" s="656"/>
      <c r="M9" s="8"/>
      <c r="N9" s="1253"/>
      <c r="O9" s="1254"/>
    </row>
    <row r="10" spans="1:24" x14ac:dyDescent="0.25">
      <c r="B10" s="1229"/>
      <c r="C10" s="7"/>
      <c r="D10" s="1061"/>
      <c r="E10" s="1061"/>
      <c r="F10" s="1061"/>
      <c r="G10" s="1098"/>
      <c r="H10" s="31"/>
      <c r="I10" s="1224"/>
      <c r="K10" s="1082"/>
      <c r="L10" s="656"/>
      <c r="M10" s="8"/>
      <c r="N10" s="1253"/>
      <c r="O10" s="1254"/>
    </row>
    <row r="11" spans="1:24" x14ac:dyDescent="0.25">
      <c r="B11" s="1120" t="s">
        <v>1936</v>
      </c>
      <c r="C11" s="1121"/>
      <c r="D11" s="1121"/>
      <c r="E11" s="1121"/>
      <c r="F11" s="1121"/>
      <c r="G11" s="1121"/>
      <c r="H11" s="1121"/>
      <c r="I11" s="1121"/>
      <c r="J11" s="1121"/>
      <c r="K11" s="1121"/>
      <c r="L11" s="1122"/>
      <c r="M11" s="8"/>
      <c r="N11" s="1255"/>
      <c r="O11" s="1256"/>
    </row>
    <row r="12" spans="1:24" s="24" customFormat="1" ht="12.75" x14ac:dyDescent="0.25">
      <c r="A12" s="197"/>
      <c r="B12" s="1132" t="s">
        <v>6</v>
      </c>
      <c r="C12" s="1134" t="s">
        <v>7</v>
      </c>
      <c r="D12" s="1134" t="s">
        <v>8</v>
      </c>
      <c r="E12" s="1136" t="s">
        <v>10</v>
      </c>
      <c r="F12" s="1138" t="s">
        <v>9</v>
      </c>
      <c r="G12" s="1139" t="s">
        <v>114</v>
      </c>
      <c r="H12" s="1128" t="s">
        <v>111</v>
      </c>
      <c r="I12" s="1136" t="s">
        <v>329</v>
      </c>
      <c r="J12" s="1117" t="s">
        <v>292</v>
      </c>
      <c r="K12" s="1130" t="s">
        <v>50</v>
      </c>
      <c r="L12" s="1131"/>
      <c r="M12" s="14"/>
      <c r="N12" s="1231" t="s">
        <v>1935</v>
      </c>
      <c r="O12" s="1232"/>
      <c r="P12" s="24" t="s">
        <v>24</v>
      </c>
    </row>
    <row r="13" spans="1:24" s="24" customFormat="1" ht="12.75" x14ac:dyDescent="0.25">
      <c r="A13" s="197"/>
      <c r="B13" s="1133"/>
      <c r="C13" s="1135"/>
      <c r="D13" s="1135"/>
      <c r="E13" s="1137"/>
      <c r="F13" s="1138"/>
      <c r="G13" s="1139"/>
      <c r="H13" s="1129"/>
      <c r="I13" s="1137"/>
      <c r="J13" s="1118"/>
      <c r="K13" s="1083" t="s">
        <v>112</v>
      </c>
      <c r="L13" s="1076" t="s">
        <v>113</v>
      </c>
      <c r="M13" s="14"/>
      <c r="N13" s="1262" t="s">
        <v>112</v>
      </c>
      <c r="O13" s="1233" t="s">
        <v>113</v>
      </c>
      <c r="S13" s="111"/>
      <c r="T13" s="111"/>
      <c r="U13" s="111"/>
    </row>
    <row r="14" spans="1:24" ht="12.75" x14ac:dyDescent="0.25">
      <c r="A14" s="144"/>
      <c r="B14" s="337"/>
      <c r="C14" s="211"/>
      <c r="D14" s="210"/>
      <c r="E14" s="516"/>
      <c r="F14" s="210"/>
      <c r="G14" s="212"/>
      <c r="H14" s="639"/>
      <c r="I14" s="517"/>
      <c r="J14" s="544"/>
      <c r="K14" s="1084"/>
      <c r="L14" s="518"/>
      <c r="M14" s="8"/>
      <c r="N14" s="1234"/>
      <c r="O14" s="1269"/>
      <c r="S14" s="115"/>
    </row>
    <row r="15" spans="1:24" ht="12.75" x14ac:dyDescent="0.25">
      <c r="A15" s="144"/>
      <c r="B15" s="576" t="s">
        <v>14</v>
      </c>
      <c r="C15" s="577" t="s">
        <v>70</v>
      </c>
      <c r="D15" s="578"/>
      <c r="E15" s="600"/>
      <c r="F15" s="579"/>
      <c r="G15" s="580"/>
      <c r="H15" s="640"/>
      <c r="I15" s="605"/>
      <c r="J15" s="648"/>
      <c r="K15" s="1085"/>
      <c r="L15" s="606">
        <f>SUM(L16:L25)</f>
        <v>27502.49</v>
      </c>
      <c r="M15" s="8"/>
      <c r="N15" s="1263"/>
      <c r="O15" s="606">
        <f>SUM(O16:O25)</f>
        <v>27502.49</v>
      </c>
      <c r="P15" s="25">
        <f>COUNTIFS($C:$C,C15,$K:$K,CONCATENATE("&lt;&gt;",K15))</f>
        <v>0</v>
      </c>
      <c r="S15" s="114"/>
      <c r="T15" s="114"/>
      <c r="U15" s="114"/>
    </row>
    <row r="16" spans="1:24" ht="12.75" outlineLevel="1" x14ac:dyDescent="0.25">
      <c r="A16" s="144"/>
      <c r="B16" s="462" t="s">
        <v>11</v>
      </c>
      <c r="C16" s="463" t="s">
        <v>71</v>
      </c>
      <c r="D16" s="464" t="s">
        <v>56</v>
      </c>
      <c r="E16" s="519">
        <v>51.92</v>
      </c>
      <c r="F16" s="465" t="s">
        <v>123</v>
      </c>
      <c r="G16" s="466" t="s">
        <v>115</v>
      </c>
      <c r="H16" s="634">
        <v>600600</v>
      </c>
      <c r="I16" s="332">
        <v>11.32</v>
      </c>
      <c r="J16" s="457">
        <v>0.3</v>
      </c>
      <c r="K16" s="1244">
        <f>ROUNDUP(I16*(1+J16),2)</f>
        <v>14.72</v>
      </c>
      <c r="L16" s="521">
        <f>ROUNDUP(K16*E16,2)</f>
        <v>764.27</v>
      </c>
      <c r="M16" s="8"/>
      <c r="N16" s="1264">
        <f>O16/E16</f>
        <v>14.720146379044683</v>
      </c>
      <c r="O16" s="521">
        <f>ROUNDUP(L16-($L$6*L16),2)</f>
        <v>764.27</v>
      </c>
      <c r="P16" s="25">
        <f>COUNTIFS($C:$C,C16,$K:$K,CONCATENATE("&lt;&gt;",K16))</f>
        <v>0</v>
      </c>
      <c r="R16" s="25"/>
      <c r="S16" s="112"/>
      <c r="T16" s="112"/>
      <c r="U16" s="112"/>
      <c r="W16" s="25"/>
      <c r="X16" s="1075"/>
    </row>
    <row r="17" spans="1:24" ht="12.75" outlineLevel="1" x14ac:dyDescent="0.25">
      <c r="A17" s="144"/>
      <c r="B17" s="462" t="s">
        <v>1</v>
      </c>
      <c r="C17" s="467" t="s">
        <v>72</v>
      </c>
      <c r="D17" s="468" t="s">
        <v>56</v>
      </c>
      <c r="E17" s="522">
        <v>37.72</v>
      </c>
      <c r="F17" s="465" t="s">
        <v>121</v>
      </c>
      <c r="G17" s="466" t="s">
        <v>115</v>
      </c>
      <c r="H17" s="634">
        <v>601200</v>
      </c>
      <c r="I17" s="332">
        <v>25.13</v>
      </c>
      <c r="J17" s="457">
        <v>0.3</v>
      </c>
      <c r="K17" s="1079">
        <f t="shared" ref="K17:K32" si="0">ROUNDUP(I17*(1+J17),2)</f>
        <v>32.669999999999995</v>
      </c>
      <c r="L17" s="521">
        <f t="shared" ref="L17:L25" si="1">ROUNDUP(K17*E17,2)</f>
        <v>1232.32</v>
      </c>
      <c r="M17" s="8"/>
      <c r="N17" s="1264">
        <f t="shared" ref="N17:N30" si="2">O17/E17</f>
        <v>32.67020148462354</v>
      </c>
      <c r="O17" s="521">
        <f>ROUNDUP(L17-($L$6*L17),2)</f>
        <v>1232.32</v>
      </c>
      <c r="P17" s="25">
        <f>COUNTIFS($C:$C,C17,$K:$K,CONCATENATE("&lt;&gt;",K17))</f>
        <v>0</v>
      </c>
      <c r="R17" s="25"/>
      <c r="S17" s="112"/>
      <c r="T17" s="112"/>
      <c r="U17" s="112"/>
      <c r="W17" s="25"/>
      <c r="X17" s="1075"/>
    </row>
    <row r="18" spans="1:24" ht="25.5" outlineLevel="1" x14ac:dyDescent="0.25">
      <c r="A18" s="145"/>
      <c r="B18" s="462" t="s">
        <v>2</v>
      </c>
      <c r="C18" s="467" t="s">
        <v>1612</v>
      </c>
      <c r="D18" s="468" t="s">
        <v>57</v>
      </c>
      <c r="E18" s="522">
        <v>59</v>
      </c>
      <c r="F18" s="465" t="s">
        <v>122</v>
      </c>
      <c r="G18" s="466" t="s">
        <v>361</v>
      </c>
      <c r="H18" s="634">
        <v>610400</v>
      </c>
      <c r="I18" s="332">
        <v>124.33</v>
      </c>
      <c r="J18" s="457">
        <v>0.3</v>
      </c>
      <c r="K18" s="1079">
        <f t="shared" si="0"/>
        <v>161.63</v>
      </c>
      <c r="L18" s="521">
        <f t="shared" si="1"/>
        <v>9536.17</v>
      </c>
      <c r="M18" s="8"/>
      <c r="N18" s="1264">
        <f t="shared" si="2"/>
        <v>161.63</v>
      </c>
      <c r="O18" s="521">
        <f>ROUNDUP(L18-($L$6*L18),2)</f>
        <v>9536.17</v>
      </c>
      <c r="P18" s="25">
        <f>COUNTIFS($C:$C,C18,$K:$K,CONCATENATE("&lt;&gt;",K18))</f>
        <v>0</v>
      </c>
      <c r="R18" s="25"/>
      <c r="S18" s="112"/>
      <c r="T18" s="112"/>
      <c r="U18" s="112"/>
      <c r="W18" s="25"/>
      <c r="X18" s="1075"/>
    </row>
    <row r="19" spans="1:24" ht="25.5" outlineLevel="1" x14ac:dyDescent="0.25">
      <c r="A19" s="145"/>
      <c r="B19" s="462" t="s">
        <v>3</v>
      </c>
      <c r="C19" s="482" t="s">
        <v>152</v>
      </c>
      <c r="D19" s="483" t="s">
        <v>40</v>
      </c>
      <c r="E19" s="531">
        <v>5</v>
      </c>
      <c r="F19" s="484" t="s">
        <v>124</v>
      </c>
      <c r="G19" s="485" t="s">
        <v>116</v>
      </c>
      <c r="H19" s="634" t="s">
        <v>35</v>
      </c>
      <c r="I19" s="524">
        <v>1226.9000000000001</v>
      </c>
      <c r="J19" s="457">
        <v>0.3</v>
      </c>
      <c r="K19" s="1086">
        <f t="shared" si="0"/>
        <v>1594.97</v>
      </c>
      <c r="L19" s="521">
        <f t="shared" si="1"/>
        <v>7974.85</v>
      </c>
      <c r="M19" s="8"/>
      <c r="N19" s="1264">
        <f t="shared" si="2"/>
        <v>1594.97</v>
      </c>
      <c r="O19" s="521">
        <f>ROUNDUP(L19-($L$6*L19),2)</f>
        <v>7974.85</v>
      </c>
      <c r="P19" s="25">
        <f>COUNTIFS($C:$C,C19,$K:$K,CONCATENATE("&lt;&gt;",K19))</f>
        <v>0</v>
      </c>
      <c r="R19" s="25"/>
      <c r="S19" s="112"/>
      <c r="T19" s="112"/>
      <c r="U19" s="112"/>
      <c r="W19" s="25"/>
      <c r="X19" s="1075"/>
    </row>
    <row r="20" spans="1:24" ht="25.5" outlineLevel="1" x14ac:dyDescent="0.25">
      <c r="A20" s="145"/>
      <c r="B20" s="462" t="s">
        <v>23</v>
      </c>
      <c r="C20" s="467" t="s">
        <v>60</v>
      </c>
      <c r="D20" s="468" t="s">
        <v>56</v>
      </c>
      <c r="E20" s="522">
        <v>6.79</v>
      </c>
      <c r="F20" s="465" t="s">
        <v>122</v>
      </c>
      <c r="G20" s="466" t="s">
        <v>361</v>
      </c>
      <c r="H20" s="634">
        <v>603900</v>
      </c>
      <c r="I20" s="332">
        <v>104.83</v>
      </c>
      <c r="J20" s="457">
        <v>0.3</v>
      </c>
      <c r="K20" s="1079">
        <f t="shared" si="0"/>
        <v>136.28</v>
      </c>
      <c r="L20" s="521">
        <f t="shared" si="1"/>
        <v>925.35</v>
      </c>
      <c r="M20" s="8"/>
      <c r="N20" s="1264">
        <f t="shared" si="2"/>
        <v>136.28129602356407</v>
      </c>
      <c r="O20" s="521">
        <f>ROUNDUP(L20-($L$6*L20),2)</f>
        <v>925.35</v>
      </c>
      <c r="P20" s="25">
        <f>COUNTIFS($C:$C,C20,$K:$K,CONCATENATE("&lt;&gt;",K20))</f>
        <v>0</v>
      </c>
      <c r="R20" s="25"/>
      <c r="S20" s="112"/>
      <c r="T20" s="112"/>
      <c r="U20" s="112"/>
      <c r="W20" s="25"/>
      <c r="X20" s="1075"/>
    </row>
    <row r="21" spans="1:24" ht="25.5" outlineLevel="1" x14ac:dyDescent="0.25">
      <c r="A21" s="145"/>
      <c r="B21" s="462" t="s">
        <v>41</v>
      </c>
      <c r="C21" s="467" t="s">
        <v>278</v>
      </c>
      <c r="D21" s="468" t="s">
        <v>57</v>
      </c>
      <c r="E21" s="522">
        <v>115</v>
      </c>
      <c r="F21" s="465" t="s">
        <v>125</v>
      </c>
      <c r="G21" s="466" t="s">
        <v>361</v>
      </c>
      <c r="H21" s="634">
        <v>810150</v>
      </c>
      <c r="I21" s="332">
        <v>38.229999999999997</v>
      </c>
      <c r="J21" s="457">
        <v>0.3</v>
      </c>
      <c r="K21" s="1079">
        <f t="shared" si="0"/>
        <v>49.699999999999996</v>
      </c>
      <c r="L21" s="521">
        <f t="shared" si="1"/>
        <v>5715.5</v>
      </c>
      <c r="M21" s="8"/>
      <c r="N21" s="1264">
        <f t="shared" si="2"/>
        <v>49.7</v>
      </c>
      <c r="O21" s="521">
        <f>ROUNDUP(L21-($L$6*L21),2)</f>
        <v>5715.5</v>
      </c>
      <c r="P21" s="25">
        <f>COUNTIFS($C:$C,C21,$K:$K,CONCATENATE("&lt;&gt;",K21))</f>
        <v>0</v>
      </c>
      <c r="R21" s="25"/>
      <c r="S21" s="112"/>
      <c r="T21" s="112"/>
      <c r="U21" s="112"/>
      <c r="W21" s="25"/>
      <c r="X21" s="1075"/>
    </row>
    <row r="22" spans="1:24" ht="25.5" outlineLevel="1" x14ac:dyDescent="0.25">
      <c r="A22" s="145"/>
      <c r="B22" s="462" t="s">
        <v>42</v>
      </c>
      <c r="C22" s="467" t="s">
        <v>279</v>
      </c>
      <c r="D22" s="468" t="s">
        <v>57</v>
      </c>
      <c r="E22" s="522">
        <v>5</v>
      </c>
      <c r="F22" s="465" t="s">
        <v>125</v>
      </c>
      <c r="G22" s="466" t="s">
        <v>361</v>
      </c>
      <c r="H22" s="634">
        <v>810650</v>
      </c>
      <c r="I22" s="332">
        <v>31.98</v>
      </c>
      <c r="J22" s="457">
        <v>0.3</v>
      </c>
      <c r="K22" s="1079">
        <f t="shared" si="0"/>
        <v>41.58</v>
      </c>
      <c r="L22" s="521">
        <f t="shared" si="1"/>
        <v>207.9</v>
      </c>
      <c r="M22" s="8"/>
      <c r="N22" s="1264">
        <f t="shared" si="2"/>
        <v>41.58</v>
      </c>
      <c r="O22" s="521">
        <f>ROUNDUP(L22-($L$6*L22),2)</f>
        <v>207.9</v>
      </c>
      <c r="P22" s="25">
        <f>COUNTIFS($C:$C,C22,$K:$K,CONCATENATE("&lt;&gt;",K22))</f>
        <v>0</v>
      </c>
      <c r="R22" s="25"/>
      <c r="S22" s="112"/>
      <c r="T22" s="112"/>
      <c r="U22" s="112"/>
      <c r="W22" s="25"/>
      <c r="X22" s="1075"/>
    </row>
    <row r="23" spans="1:24" ht="25.5" outlineLevel="1" x14ac:dyDescent="0.25">
      <c r="A23" s="145"/>
      <c r="B23" s="462" t="s">
        <v>43</v>
      </c>
      <c r="C23" s="467" t="s">
        <v>75</v>
      </c>
      <c r="D23" s="468" t="s">
        <v>56</v>
      </c>
      <c r="E23" s="522">
        <v>3.29</v>
      </c>
      <c r="F23" s="465" t="s">
        <v>129</v>
      </c>
      <c r="G23" s="466" t="s">
        <v>361</v>
      </c>
      <c r="H23" s="634">
        <v>531000</v>
      </c>
      <c r="I23" s="332">
        <v>105.19</v>
      </c>
      <c r="J23" s="457">
        <v>0.3</v>
      </c>
      <c r="K23" s="1079">
        <f t="shared" si="0"/>
        <v>136.75</v>
      </c>
      <c r="L23" s="521">
        <f t="shared" si="1"/>
        <v>449.90999999999997</v>
      </c>
      <c r="M23" s="8"/>
      <c r="N23" s="1264">
        <f t="shared" si="2"/>
        <v>136.75075987841947</v>
      </c>
      <c r="O23" s="521">
        <f>ROUNDUP(L23-($L$6*L23),2)</f>
        <v>449.91</v>
      </c>
      <c r="P23" s="25">
        <f>COUNTIFS($C:$C,C23,$K:$K,CONCATENATE("&lt;&gt;",K23))</f>
        <v>0</v>
      </c>
      <c r="R23" s="25"/>
      <c r="S23" s="112"/>
      <c r="T23" s="112"/>
      <c r="U23" s="112"/>
      <c r="W23" s="25"/>
      <c r="X23" s="1075"/>
    </row>
    <row r="24" spans="1:24" ht="25.5" outlineLevel="1" x14ac:dyDescent="0.25">
      <c r="A24" s="145"/>
      <c r="B24" s="462" t="s">
        <v>44</v>
      </c>
      <c r="C24" s="467" t="s">
        <v>76</v>
      </c>
      <c r="D24" s="468" t="s">
        <v>56</v>
      </c>
      <c r="E24" s="522">
        <v>3.95</v>
      </c>
      <c r="F24" s="465" t="s">
        <v>130</v>
      </c>
      <c r="G24" s="466" t="s">
        <v>361</v>
      </c>
      <c r="H24" s="634">
        <v>516100</v>
      </c>
      <c r="I24" s="332">
        <v>73.83</v>
      </c>
      <c r="J24" s="457">
        <v>0.3</v>
      </c>
      <c r="K24" s="1079">
        <f t="shared" si="0"/>
        <v>95.98</v>
      </c>
      <c r="L24" s="521">
        <f t="shared" si="1"/>
        <v>379.13</v>
      </c>
      <c r="M24" s="8"/>
      <c r="N24" s="1264">
        <f t="shared" si="2"/>
        <v>95.982278481012656</v>
      </c>
      <c r="O24" s="521">
        <f>ROUNDUP(L24-($L$6*L24),2)</f>
        <v>379.13</v>
      </c>
      <c r="P24" s="25">
        <f>COUNTIFS($C:$C,C24,$K:$K,CONCATENATE("&lt;&gt;",K24))</f>
        <v>0</v>
      </c>
      <c r="R24" s="25"/>
      <c r="S24" s="112"/>
      <c r="T24" s="112"/>
      <c r="U24" s="112"/>
      <c r="W24" s="25"/>
      <c r="X24" s="1075"/>
    </row>
    <row r="25" spans="1:24" ht="25.5" outlineLevel="1" x14ac:dyDescent="0.25">
      <c r="A25" s="145"/>
      <c r="B25" s="462" t="s">
        <v>150</v>
      </c>
      <c r="C25" s="467" t="s">
        <v>1900</v>
      </c>
      <c r="D25" s="468" t="s">
        <v>56</v>
      </c>
      <c r="E25" s="522">
        <v>14.2</v>
      </c>
      <c r="F25" s="465" t="s">
        <v>121</v>
      </c>
      <c r="G25" s="466" t="s">
        <v>116</v>
      </c>
      <c r="H25" s="634" t="s">
        <v>35</v>
      </c>
      <c r="I25" s="332">
        <v>17.170000000000002</v>
      </c>
      <c r="J25" s="457">
        <v>0.3</v>
      </c>
      <c r="K25" s="1079">
        <f t="shared" si="0"/>
        <v>22.330000000000002</v>
      </c>
      <c r="L25" s="521">
        <f t="shared" si="1"/>
        <v>317.08999999999997</v>
      </c>
      <c r="M25" s="8"/>
      <c r="N25" s="1264">
        <f t="shared" si="2"/>
        <v>22.330281690140843</v>
      </c>
      <c r="O25" s="521">
        <f>ROUNDUP(L25-($L$6*L25),2)</f>
        <v>317.08999999999997</v>
      </c>
      <c r="P25" s="25">
        <f>COUNTIFS($C:$C,C25,$K:$K,CONCATENATE("&lt;&gt;",K25))</f>
        <v>0</v>
      </c>
      <c r="R25" s="25"/>
      <c r="S25" s="112"/>
      <c r="T25" s="112"/>
      <c r="U25" s="112"/>
      <c r="W25" s="25"/>
      <c r="X25" s="1075"/>
    </row>
    <row r="26" spans="1:24" ht="12.75" collapsed="1" x14ac:dyDescent="0.25">
      <c r="A26" s="144"/>
      <c r="B26" s="581"/>
      <c r="C26" s="582"/>
      <c r="D26" s="583"/>
      <c r="E26" s="525"/>
      <c r="F26" s="476"/>
      <c r="G26" s="584"/>
      <c r="H26" s="641"/>
      <c r="I26" s="527"/>
      <c r="J26" s="545"/>
      <c r="K26" s="1245">
        <f t="shared" si="0"/>
        <v>0</v>
      </c>
      <c r="L26" s="607"/>
      <c r="M26" s="8"/>
      <c r="N26" s="1264"/>
      <c r="O26" s="607"/>
      <c r="P26" s="25"/>
      <c r="R26" s="25"/>
      <c r="S26" s="112"/>
      <c r="T26" s="112"/>
      <c r="U26" s="112"/>
      <c r="W26" s="25"/>
      <c r="X26" s="1075"/>
    </row>
    <row r="27" spans="1:24" ht="12.75" x14ac:dyDescent="0.25">
      <c r="A27" s="144"/>
      <c r="B27" s="576" t="s">
        <v>148</v>
      </c>
      <c r="C27" s="585" t="s">
        <v>0</v>
      </c>
      <c r="D27" s="586"/>
      <c r="E27" s="601"/>
      <c r="F27" s="587"/>
      <c r="G27" s="580"/>
      <c r="H27" s="640"/>
      <c r="I27" s="605"/>
      <c r="J27" s="648"/>
      <c r="K27" s="1246">
        <f t="shared" si="0"/>
        <v>0</v>
      </c>
      <c r="L27" s="606">
        <f>SUM(L28:L30)</f>
        <v>7893.29</v>
      </c>
      <c r="M27" s="8"/>
      <c r="N27" s="1265"/>
      <c r="O27" s="606">
        <f>SUM(O28:O30)</f>
        <v>7893.29</v>
      </c>
      <c r="P27" s="25">
        <f>COUNTIFS($C:$C,C27,$K:$K,CONCATENATE("&lt;&gt;",K27))</f>
        <v>0</v>
      </c>
      <c r="R27" s="25"/>
      <c r="S27" s="114"/>
      <c r="T27" s="114"/>
      <c r="U27" s="114"/>
      <c r="W27" s="25"/>
      <c r="X27" s="1075"/>
    </row>
    <row r="28" spans="1:24" ht="25.5" outlineLevel="1" x14ac:dyDescent="0.25">
      <c r="A28" s="144"/>
      <c r="B28" s="462" t="s">
        <v>12</v>
      </c>
      <c r="C28" s="463" t="s">
        <v>77</v>
      </c>
      <c r="D28" s="464" t="s">
        <v>55</v>
      </c>
      <c r="E28" s="519">
        <v>210.8</v>
      </c>
      <c r="F28" s="465" t="s">
        <v>120</v>
      </c>
      <c r="G28" s="466" t="s">
        <v>115</v>
      </c>
      <c r="H28" s="634">
        <v>400000</v>
      </c>
      <c r="I28" s="332">
        <v>0.69</v>
      </c>
      <c r="J28" s="457">
        <v>0.3</v>
      </c>
      <c r="K28" s="1079">
        <f t="shared" si="0"/>
        <v>0.9</v>
      </c>
      <c r="L28" s="521">
        <f t="shared" ref="L28:L30" si="3">ROUNDUP(K28*E28,2)</f>
        <v>189.72</v>
      </c>
      <c r="M28" s="8"/>
      <c r="N28" s="1264">
        <f t="shared" si="2"/>
        <v>0.89999999999999991</v>
      </c>
      <c r="O28" s="521">
        <f>ROUNDUP(L28-($L$6*L28),2)</f>
        <v>189.72</v>
      </c>
      <c r="P28" s="25">
        <f>COUNTIFS($C:$C,C28,$K:$K,CONCATENATE("&lt;&gt;",K28))</f>
        <v>0</v>
      </c>
      <c r="R28" s="25"/>
      <c r="S28" s="112"/>
      <c r="T28" s="112"/>
      <c r="U28" s="112"/>
      <c r="W28" s="25"/>
      <c r="X28" s="1075"/>
    </row>
    <row r="29" spans="1:24" ht="12.75" outlineLevel="1" x14ac:dyDescent="0.25">
      <c r="A29" s="144"/>
      <c r="B29" s="462" t="s">
        <v>25</v>
      </c>
      <c r="C29" s="467" t="s">
        <v>78</v>
      </c>
      <c r="D29" s="468" t="s">
        <v>56</v>
      </c>
      <c r="E29" s="522">
        <v>265.64</v>
      </c>
      <c r="F29" s="465" t="s">
        <v>121</v>
      </c>
      <c r="G29" s="466" t="s">
        <v>115</v>
      </c>
      <c r="H29" s="634">
        <v>401200</v>
      </c>
      <c r="I29" s="332">
        <v>0.94</v>
      </c>
      <c r="J29" s="457">
        <v>0.3</v>
      </c>
      <c r="K29" s="1079">
        <f t="shared" si="0"/>
        <v>1.23</v>
      </c>
      <c r="L29" s="521">
        <f t="shared" si="3"/>
        <v>326.74</v>
      </c>
      <c r="M29" s="8"/>
      <c r="N29" s="1264">
        <f t="shared" si="2"/>
        <v>1.2300105405812378</v>
      </c>
      <c r="O29" s="521">
        <f>ROUNDUP(L29-($L$6*L29),2)</f>
        <v>326.74</v>
      </c>
      <c r="P29" s="25">
        <f>COUNTIFS($C:$C,C29,$K:$K,CONCATENATE("&lt;&gt;",K29))</f>
        <v>0</v>
      </c>
      <c r="R29" s="25"/>
      <c r="S29" s="112"/>
      <c r="T29" s="112"/>
      <c r="U29" s="112"/>
      <c r="W29" s="25"/>
      <c r="X29" s="1075"/>
    </row>
    <row r="30" spans="1:24" ht="12.75" outlineLevel="1" x14ac:dyDescent="0.25">
      <c r="A30" s="146"/>
      <c r="B30" s="462" t="s">
        <v>13</v>
      </c>
      <c r="C30" s="467" t="s">
        <v>194</v>
      </c>
      <c r="D30" s="468" t="s">
        <v>56</v>
      </c>
      <c r="E30" s="522">
        <v>265.64</v>
      </c>
      <c r="F30" s="465" t="s">
        <v>123</v>
      </c>
      <c r="G30" s="466" t="s">
        <v>116</v>
      </c>
      <c r="H30" s="634" t="s">
        <v>35</v>
      </c>
      <c r="I30" s="332">
        <v>21.36</v>
      </c>
      <c r="J30" s="457">
        <v>0.3</v>
      </c>
      <c r="K30" s="1079">
        <f t="shared" si="0"/>
        <v>27.770000000000003</v>
      </c>
      <c r="L30" s="521">
        <f t="shared" si="3"/>
        <v>7376.83</v>
      </c>
      <c r="M30" s="8"/>
      <c r="N30" s="1264">
        <f t="shared" si="2"/>
        <v>27.770027104351755</v>
      </c>
      <c r="O30" s="521">
        <f>ROUNDUP(L30-($L$6*L30),2)</f>
        <v>7376.83</v>
      </c>
      <c r="P30" s="25"/>
      <c r="R30" s="25"/>
      <c r="S30" s="112"/>
      <c r="T30" s="112"/>
      <c r="U30" s="112"/>
      <c r="W30" s="25"/>
      <c r="X30" s="1075"/>
    </row>
    <row r="31" spans="1:24" ht="12.75" x14ac:dyDescent="0.25">
      <c r="A31" s="144"/>
      <c r="B31" s="588"/>
      <c r="C31" s="589"/>
      <c r="D31" s="475"/>
      <c r="E31" s="526"/>
      <c r="F31" s="590"/>
      <c r="G31" s="477"/>
      <c r="H31" s="641"/>
      <c r="I31" s="527"/>
      <c r="J31" s="545"/>
      <c r="K31" s="1245">
        <f t="shared" si="0"/>
        <v>0</v>
      </c>
      <c r="L31" s="608"/>
      <c r="M31" s="8"/>
      <c r="N31" s="1266"/>
      <c r="O31" s="608">
        <f t="shared" ref="O31:O77" si="4">ROUNDUP(N31*E31,2)</f>
        <v>0</v>
      </c>
      <c r="P31" s="25"/>
      <c r="R31" s="25"/>
      <c r="S31" s="112"/>
      <c r="T31" s="112"/>
      <c r="U31" s="112"/>
      <c r="W31" s="25"/>
      <c r="X31" s="1075"/>
    </row>
    <row r="32" spans="1:24" ht="12.75" x14ac:dyDescent="0.25">
      <c r="A32" s="144"/>
      <c r="B32" s="576" t="s">
        <v>15</v>
      </c>
      <c r="C32" s="585" t="s">
        <v>4</v>
      </c>
      <c r="D32" s="586"/>
      <c r="E32" s="601"/>
      <c r="F32" s="587"/>
      <c r="G32" s="580"/>
      <c r="H32" s="640"/>
      <c r="I32" s="605"/>
      <c r="J32" s="648"/>
      <c r="K32" s="1246">
        <f t="shared" si="0"/>
        <v>0</v>
      </c>
      <c r="L32" s="606">
        <f>SUM(L33:L40)</f>
        <v>844389.20000000007</v>
      </c>
      <c r="M32" s="8"/>
      <c r="N32" s="1265">
        <f>K32-(K32*$L$6)</f>
        <v>0</v>
      </c>
      <c r="O32" s="606">
        <f>SUM(O33:O40)</f>
        <v>844389.2</v>
      </c>
      <c r="P32" s="25">
        <f>COUNTIFS($C:$C,C32,$K:$K,CONCATENATE("&lt;&gt;",K32))</f>
        <v>0</v>
      </c>
      <c r="R32" s="25"/>
      <c r="S32" s="114"/>
      <c r="T32" s="114"/>
      <c r="U32" s="114"/>
      <c r="W32" s="25"/>
      <c r="X32" s="1075"/>
    </row>
    <row r="33" spans="1:24" ht="25.5" outlineLevel="2" x14ac:dyDescent="0.25">
      <c r="A33" s="144"/>
      <c r="B33" s="478" t="s">
        <v>26</v>
      </c>
      <c r="C33" s="479" t="s">
        <v>1920</v>
      </c>
      <c r="D33" s="480" t="s">
        <v>59</v>
      </c>
      <c r="E33" s="519">
        <v>1859.33</v>
      </c>
      <c r="F33" s="465" t="s">
        <v>126</v>
      </c>
      <c r="G33" s="466" t="s">
        <v>361</v>
      </c>
      <c r="H33" s="634">
        <v>570350</v>
      </c>
      <c r="I33" s="332" t="s">
        <v>35</v>
      </c>
      <c r="J33" s="457" t="s">
        <v>1797</v>
      </c>
      <c r="K33" s="1079">
        <v>413.19</v>
      </c>
      <c r="L33" s="521">
        <f t="shared" ref="L33:L40" si="5">ROUNDUP(K33*E33,2)</f>
        <v>768256.57000000007</v>
      </c>
      <c r="M33" s="8"/>
      <c r="N33" s="1264">
        <f>O33/E33</f>
        <v>413.19000392614544</v>
      </c>
      <c r="O33" s="521">
        <f>ROUNDUP(L33-($L$6*L33),2)</f>
        <v>768256.57</v>
      </c>
      <c r="P33" s="25">
        <f>COUNTIFS($C:$C,C33,$K:$K,CONCATENATE("&lt;&gt;",K33))</f>
        <v>0</v>
      </c>
      <c r="R33" s="25"/>
      <c r="S33" s="112"/>
      <c r="T33" s="112"/>
      <c r="U33" s="112"/>
      <c r="W33" s="25"/>
      <c r="X33" s="1075"/>
    </row>
    <row r="34" spans="1:24" ht="25.5" outlineLevel="2" x14ac:dyDescent="0.25">
      <c r="A34" s="144"/>
      <c r="B34" s="478" t="s">
        <v>27</v>
      </c>
      <c r="C34" s="470" t="s">
        <v>1915</v>
      </c>
      <c r="D34" s="471" t="s">
        <v>59</v>
      </c>
      <c r="E34" s="522">
        <v>57.63</v>
      </c>
      <c r="F34" s="465" t="s">
        <v>128</v>
      </c>
      <c r="G34" s="466" t="s">
        <v>361</v>
      </c>
      <c r="H34" s="634">
        <v>570200</v>
      </c>
      <c r="I34" s="332" t="s">
        <v>35</v>
      </c>
      <c r="J34" s="457" t="s">
        <v>1797</v>
      </c>
      <c r="K34" s="1079">
        <v>326.29000000000002</v>
      </c>
      <c r="L34" s="521">
        <f t="shared" si="5"/>
        <v>18804.099999999999</v>
      </c>
      <c r="M34" s="8"/>
      <c r="N34" s="1264">
        <f t="shared" ref="N34:N40" si="6">O34/E34</f>
        <v>326.29012667013706</v>
      </c>
      <c r="O34" s="521">
        <f>ROUNDUP(L34-($L$6*L34),2)</f>
        <v>18804.099999999999</v>
      </c>
      <c r="P34" s="25">
        <f>COUNTIFS($C:$C,C34,$K:$K,CONCATENATE("&lt;&gt;",K34))</f>
        <v>0</v>
      </c>
      <c r="R34" s="25"/>
      <c r="S34" s="112"/>
      <c r="T34" s="112"/>
      <c r="U34" s="112"/>
      <c r="W34" s="25"/>
      <c r="X34" s="1075"/>
    </row>
    <row r="35" spans="1:24" ht="25.5" outlineLevel="2" x14ac:dyDescent="0.25">
      <c r="A35" s="144"/>
      <c r="B35" s="478" t="s">
        <v>80</v>
      </c>
      <c r="C35" s="470" t="s">
        <v>1916</v>
      </c>
      <c r="D35" s="471" t="s">
        <v>55</v>
      </c>
      <c r="E35" s="522">
        <v>480.23</v>
      </c>
      <c r="F35" s="465" t="s">
        <v>127</v>
      </c>
      <c r="G35" s="466" t="s">
        <v>361</v>
      </c>
      <c r="H35" s="634">
        <v>560400</v>
      </c>
      <c r="I35" s="332" t="s">
        <v>35</v>
      </c>
      <c r="J35" s="457" t="s">
        <v>1797</v>
      </c>
      <c r="K35" s="1079">
        <v>6.84</v>
      </c>
      <c r="L35" s="521">
        <f t="shared" si="5"/>
        <v>3284.78</v>
      </c>
      <c r="M35" s="8"/>
      <c r="N35" s="1264">
        <f t="shared" si="6"/>
        <v>6.8400141598817239</v>
      </c>
      <c r="O35" s="521">
        <f>ROUNDUP(L35-($L$6*L35),2)</f>
        <v>3284.78</v>
      </c>
      <c r="P35" s="25">
        <f>COUNTIFS($C:$C,C35,$K:$K,CONCATENATE("&lt;&gt;",K35))</f>
        <v>0</v>
      </c>
      <c r="R35" s="25"/>
      <c r="S35" s="112"/>
      <c r="T35" s="112"/>
      <c r="U35" s="112"/>
      <c r="W35" s="25"/>
      <c r="X35" s="1075"/>
    </row>
    <row r="36" spans="1:24" ht="25.5" outlineLevel="2" x14ac:dyDescent="0.25">
      <c r="A36" s="144"/>
      <c r="B36" s="478" t="s">
        <v>81</v>
      </c>
      <c r="C36" s="591" t="s">
        <v>1917</v>
      </c>
      <c r="D36" s="504" t="s">
        <v>55</v>
      </c>
      <c r="E36" s="519">
        <v>14563.75</v>
      </c>
      <c r="F36" s="465" t="s">
        <v>127</v>
      </c>
      <c r="G36" s="466" t="s">
        <v>361</v>
      </c>
      <c r="H36" s="634">
        <v>561120</v>
      </c>
      <c r="I36" s="332" t="s">
        <v>35</v>
      </c>
      <c r="J36" s="457" t="s">
        <v>1797</v>
      </c>
      <c r="K36" s="1079">
        <v>1.73</v>
      </c>
      <c r="L36" s="521">
        <f t="shared" si="5"/>
        <v>25195.289999999997</v>
      </c>
      <c r="M36" s="8"/>
      <c r="N36" s="1264">
        <f t="shared" si="6"/>
        <v>1.7300001716590852</v>
      </c>
      <c r="O36" s="521">
        <f>ROUNDUP(L36-($L$6*L36),2)</f>
        <v>25195.29</v>
      </c>
      <c r="P36" s="25">
        <f>COUNTIFS($C:$C,C36,$K:$K,CONCATENATE("&lt;&gt;",K36))</f>
        <v>0</v>
      </c>
      <c r="R36" s="25"/>
      <c r="S36" s="112"/>
      <c r="T36" s="112"/>
      <c r="U36" s="112"/>
      <c r="W36" s="25"/>
      <c r="X36" s="1075"/>
    </row>
    <row r="37" spans="1:24" ht="25.5" outlineLevel="2" x14ac:dyDescent="0.25">
      <c r="A37" s="144"/>
      <c r="B37" s="478" t="s">
        <v>82</v>
      </c>
      <c r="C37" s="470" t="s">
        <v>75</v>
      </c>
      <c r="D37" s="471" t="s">
        <v>56</v>
      </c>
      <c r="E37" s="522">
        <v>72.03</v>
      </c>
      <c r="F37" s="465" t="s">
        <v>129</v>
      </c>
      <c r="G37" s="466" t="s">
        <v>361</v>
      </c>
      <c r="H37" s="634">
        <v>531000</v>
      </c>
      <c r="I37" s="332">
        <v>105.19</v>
      </c>
      <c r="J37" s="457">
        <v>0.3</v>
      </c>
      <c r="K37" s="1079">
        <f t="shared" ref="K37:K44" si="7">ROUNDUP(I37*(1+J37),2)</f>
        <v>136.75</v>
      </c>
      <c r="L37" s="521">
        <f t="shared" si="5"/>
        <v>9850.11</v>
      </c>
      <c r="M37" s="8"/>
      <c r="N37" s="1264">
        <f t="shared" si="6"/>
        <v>136.75010412328197</v>
      </c>
      <c r="O37" s="521">
        <f>ROUNDUP(L37-($L$6*L37),2)</f>
        <v>9850.11</v>
      </c>
      <c r="P37" s="25">
        <f>COUNTIFS($C:$C,C37,$K:$K,CONCATENATE("&lt;&gt;",K37))</f>
        <v>0</v>
      </c>
      <c r="R37" s="25"/>
      <c r="S37" s="112"/>
      <c r="T37" s="112"/>
      <c r="U37" s="112"/>
      <c r="W37" s="25"/>
      <c r="X37" s="1075"/>
    </row>
    <row r="38" spans="1:24" ht="25.5" outlineLevel="2" x14ac:dyDescent="0.25">
      <c r="A38" s="144"/>
      <c r="B38" s="478" t="s">
        <v>83</v>
      </c>
      <c r="C38" s="470" t="s">
        <v>76</v>
      </c>
      <c r="D38" s="471" t="s">
        <v>56</v>
      </c>
      <c r="E38" s="522">
        <v>86.44</v>
      </c>
      <c r="F38" s="465" t="s">
        <v>130</v>
      </c>
      <c r="G38" s="466" t="s">
        <v>361</v>
      </c>
      <c r="H38" s="634">
        <v>516100</v>
      </c>
      <c r="I38" s="332">
        <v>73.83</v>
      </c>
      <c r="J38" s="457">
        <v>0.3</v>
      </c>
      <c r="K38" s="1079">
        <f t="shared" si="7"/>
        <v>95.98</v>
      </c>
      <c r="L38" s="521">
        <f t="shared" si="5"/>
        <v>8296.52</v>
      </c>
      <c r="M38" s="8"/>
      <c r="N38" s="1264">
        <f t="shared" si="6"/>
        <v>95.98010180472005</v>
      </c>
      <c r="O38" s="521">
        <f>ROUNDUP(L38-($L$6*L38),2)</f>
        <v>8296.52</v>
      </c>
      <c r="P38" s="25">
        <f>COUNTIFS($C:$C,C38,$K:$K,CONCATENATE("&lt;&gt;",K38))</f>
        <v>0</v>
      </c>
      <c r="R38" s="25"/>
      <c r="S38" s="112"/>
      <c r="T38" s="112"/>
      <c r="U38" s="112"/>
      <c r="W38" s="25"/>
      <c r="X38" s="1075"/>
    </row>
    <row r="39" spans="1:24" ht="25.5" outlineLevel="2" x14ac:dyDescent="0.25">
      <c r="A39" s="145"/>
      <c r="B39" s="478" t="s">
        <v>84</v>
      </c>
      <c r="C39" s="592" t="s">
        <v>86</v>
      </c>
      <c r="D39" s="593" t="s">
        <v>56</v>
      </c>
      <c r="E39" s="519">
        <v>96.05</v>
      </c>
      <c r="F39" s="507" t="s">
        <v>130</v>
      </c>
      <c r="G39" s="508" t="s">
        <v>116</v>
      </c>
      <c r="H39" s="642" t="s">
        <v>35</v>
      </c>
      <c r="I39" s="538">
        <v>72.05</v>
      </c>
      <c r="J39" s="457">
        <v>0.3</v>
      </c>
      <c r="K39" s="1247">
        <f t="shared" si="7"/>
        <v>93.67</v>
      </c>
      <c r="L39" s="521">
        <f t="shared" si="5"/>
        <v>8997.01</v>
      </c>
      <c r="M39" s="8"/>
      <c r="N39" s="1264">
        <f t="shared" si="6"/>
        <v>93.670067673086933</v>
      </c>
      <c r="O39" s="521">
        <f>ROUNDUP(L39-($L$6*L39),2)</f>
        <v>8997.01</v>
      </c>
      <c r="P39" s="25">
        <f>COUNTIFS($C:$C,C39,$K:$K,CONCATENATE("&lt;&gt;",K39))</f>
        <v>0</v>
      </c>
      <c r="R39" s="25"/>
      <c r="S39" s="112"/>
      <c r="T39" s="112"/>
      <c r="U39" s="112"/>
      <c r="W39" s="25"/>
      <c r="X39" s="1075"/>
    </row>
    <row r="40" spans="1:24" ht="12.75" outlineLevel="2" x14ac:dyDescent="0.25">
      <c r="A40" s="144"/>
      <c r="B40" s="478" t="s">
        <v>85</v>
      </c>
      <c r="C40" s="470" t="s">
        <v>87</v>
      </c>
      <c r="D40" s="471" t="s">
        <v>55</v>
      </c>
      <c r="E40" s="522">
        <v>480.23</v>
      </c>
      <c r="F40" s="465" t="s">
        <v>131</v>
      </c>
      <c r="G40" s="466" t="s">
        <v>115</v>
      </c>
      <c r="H40" s="634">
        <v>511200</v>
      </c>
      <c r="I40" s="332">
        <v>2.73</v>
      </c>
      <c r="J40" s="457">
        <v>0.3</v>
      </c>
      <c r="K40" s="1079">
        <f t="shared" si="7"/>
        <v>3.55</v>
      </c>
      <c r="L40" s="521">
        <f t="shared" si="5"/>
        <v>1704.82</v>
      </c>
      <c r="M40" s="8"/>
      <c r="N40" s="1264">
        <f t="shared" si="6"/>
        <v>3.5500072881744162</v>
      </c>
      <c r="O40" s="521">
        <f>ROUNDUP(L40-($L$6*L40),2)</f>
        <v>1704.82</v>
      </c>
      <c r="P40" s="25">
        <f>COUNTIFS($C:$C,C40,$K:$K,CONCATENATE("&lt;&gt;",K40))</f>
        <v>0</v>
      </c>
      <c r="R40" s="25"/>
      <c r="S40" s="112"/>
      <c r="T40" s="112"/>
      <c r="U40" s="112"/>
      <c r="W40" s="25"/>
      <c r="X40" s="1075"/>
    </row>
    <row r="41" spans="1:24" ht="12.75" collapsed="1" x14ac:dyDescent="0.25">
      <c r="A41" s="144"/>
      <c r="B41" s="509"/>
      <c r="C41" s="594"/>
      <c r="D41" s="475"/>
      <c r="E41" s="526"/>
      <c r="F41" s="476"/>
      <c r="G41" s="477"/>
      <c r="H41" s="641"/>
      <c r="I41" s="527"/>
      <c r="J41" s="545"/>
      <c r="K41" s="1245">
        <f t="shared" si="7"/>
        <v>0</v>
      </c>
      <c r="L41" s="529"/>
      <c r="M41" s="8"/>
      <c r="N41" s="1266">
        <f>K41-(K41*$L$6)</f>
        <v>0</v>
      </c>
      <c r="O41" s="529">
        <f t="shared" si="4"/>
        <v>0</v>
      </c>
      <c r="P41" s="25">
        <f>COUNTIFS($C:$C,C41,$K:$K,CONCATENATE("&lt;&gt;",K41))</f>
        <v>0</v>
      </c>
      <c r="R41" s="25"/>
      <c r="S41" s="112"/>
      <c r="T41" s="112"/>
      <c r="U41" s="112"/>
      <c r="W41" s="25"/>
      <c r="X41" s="1075"/>
    </row>
    <row r="42" spans="1:24" ht="12.75" x14ac:dyDescent="0.25">
      <c r="A42" s="144"/>
      <c r="B42" s="576" t="s">
        <v>16</v>
      </c>
      <c r="C42" s="585" t="s">
        <v>103</v>
      </c>
      <c r="D42" s="586"/>
      <c r="E42" s="601"/>
      <c r="F42" s="587"/>
      <c r="G42" s="580"/>
      <c r="H42" s="640"/>
      <c r="I42" s="605"/>
      <c r="J42" s="648"/>
      <c r="K42" s="1246">
        <f t="shared" si="7"/>
        <v>0</v>
      </c>
      <c r="L42" s="606">
        <f>L43+L45+L62</f>
        <v>1030766.15</v>
      </c>
      <c r="M42" s="8"/>
      <c r="N42" s="1265">
        <f>K42-(K42*$L$6)</f>
        <v>0</v>
      </c>
      <c r="O42" s="606">
        <f>O43+O45+O62</f>
        <v>1030766.15</v>
      </c>
      <c r="P42" s="25">
        <f>COUNTIFS($C:$C,C42,$K:$K,CONCATENATE("&lt;&gt;",K42))</f>
        <v>0</v>
      </c>
      <c r="R42" s="25"/>
      <c r="S42" s="114"/>
      <c r="T42" s="114"/>
      <c r="U42" s="114"/>
      <c r="W42" s="25"/>
      <c r="X42" s="1075"/>
    </row>
    <row r="43" spans="1:24" ht="12.75" outlineLevel="1" x14ac:dyDescent="0.25">
      <c r="A43" s="144"/>
      <c r="B43" s="488" t="s">
        <v>22</v>
      </c>
      <c r="C43" s="489" t="s">
        <v>58</v>
      </c>
      <c r="D43" s="490"/>
      <c r="E43" s="534"/>
      <c r="F43" s="491"/>
      <c r="G43" s="492"/>
      <c r="H43" s="492"/>
      <c r="I43" s="333"/>
      <c r="J43" s="458"/>
      <c r="K43" s="1248">
        <f t="shared" si="7"/>
        <v>0</v>
      </c>
      <c r="L43" s="535">
        <f>SUM(L44:L44)</f>
        <v>366654.07</v>
      </c>
      <c r="M43" s="8"/>
      <c r="N43" s="1267">
        <f>K43-(K43*$L$6)</f>
        <v>0</v>
      </c>
      <c r="O43" s="535">
        <f>SUM(O44:O44)</f>
        <v>366654.07</v>
      </c>
      <c r="P43" s="25">
        <f>COUNTIFS($C:$C,C43,$K:$K,CONCATENATE("&lt;&gt;",K43))</f>
        <v>0</v>
      </c>
      <c r="R43" s="25"/>
      <c r="S43" s="113"/>
      <c r="T43" s="113"/>
      <c r="U43" s="113"/>
      <c r="W43" s="25"/>
      <c r="X43" s="1075"/>
    </row>
    <row r="44" spans="1:24" ht="12.75" outlineLevel="2" x14ac:dyDescent="0.25">
      <c r="A44" s="144"/>
      <c r="B44" s="469" t="s">
        <v>36</v>
      </c>
      <c r="C44" s="470" t="s">
        <v>79</v>
      </c>
      <c r="D44" s="471" t="s">
        <v>55</v>
      </c>
      <c r="E44" s="523">
        <v>3522.81</v>
      </c>
      <c r="F44" s="486" t="s">
        <v>88</v>
      </c>
      <c r="G44" s="595" t="s">
        <v>137</v>
      </c>
      <c r="H44" s="627" t="s">
        <v>35</v>
      </c>
      <c r="I44" s="331">
        <v>80.06</v>
      </c>
      <c r="J44" s="457">
        <v>0.3</v>
      </c>
      <c r="K44" s="1079">
        <f t="shared" si="7"/>
        <v>104.08</v>
      </c>
      <c r="L44" s="521">
        <f t="shared" ref="L44" si="8">ROUNDUP(K44*E44,2)</f>
        <v>366654.07</v>
      </c>
      <c r="M44" s="8"/>
      <c r="N44" s="1264">
        <f>O44/E44</f>
        <v>104.08000147609437</v>
      </c>
      <c r="O44" s="521">
        <f>ROUNDUP(L44-($L$6*L44),2)</f>
        <v>366654.07</v>
      </c>
      <c r="P44" s="25"/>
      <c r="R44" s="25"/>
      <c r="S44" s="112"/>
      <c r="T44" s="112"/>
      <c r="U44" s="112"/>
      <c r="W44" s="25"/>
      <c r="X44" s="1075"/>
    </row>
    <row r="45" spans="1:24" ht="12.75" outlineLevel="1" x14ac:dyDescent="0.25">
      <c r="A45" s="144"/>
      <c r="B45" s="488" t="s">
        <v>28</v>
      </c>
      <c r="C45" s="489" t="s">
        <v>102</v>
      </c>
      <c r="D45" s="490"/>
      <c r="E45" s="534"/>
      <c r="F45" s="491"/>
      <c r="G45" s="492"/>
      <c r="H45" s="633"/>
      <c r="I45" s="333"/>
      <c r="J45" s="458"/>
      <c r="K45" s="1248">
        <f>ROUNDUP(I45*(1+J45),2)</f>
        <v>0</v>
      </c>
      <c r="L45" s="535">
        <f>SUM(L46:L61)</f>
        <v>227857.11000000004</v>
      </c>
      <c r="M45" s="8"/>
      <c r="N45" s="1267">
        <f>K45-(K45*$L$6)</f>
        <v>0</v>
      </c>
      <c r="O45" s="535">
        <f>SUM(O46:O61)</f>
        <v>227857.11000000002</v>
      </c>
      <c r="P45" s="25">
        <f>COUNTIFS($C:$C,C45,$K:$K,CONCATENATE("&lt;&gt;",K45))</f>
        <v>0</v>
      </c>
      <c r="R45" s="25"/>
      <c r="S45" s="113"/>
      <c r="T45" s="113"/>
      <c r="U45" s="113"/>
      <c r="W45" s="25"/>
      <c r="X45" s="1075"/>
    </row>
    <row r="46" spans="1:24" ht="25.5" outlineLevel="2" x14ac:dyDescent="0.25">
      <c r="A46" s="144"/>
      <c r="B46" s="478" t="s">
        <v>37</v>
      </c>
      <c r="C46" s="479" t="s">
        <v>1918</v>
      </c>
      <c r="D46" s="480" t="s">
        <v>59</v>
      </c>
      <c r="E46" s="539">
        <v>42.69</v>
      </c>
      <c r="F46" s="472" t="s">
        <v>126</v>
      </c>
      <c r="G46" s="466" t="s">
        <v>361</v>
      </c>
      <c r="H46" s="634">
        <v>570350</v>
      </c>
      <c r="I46" s="332" t="s">
        <v>35</v>
      </c>
      <c r="J46" s="457" t="s">
        <v>1797</v>
      </c>
      <c r="K46" s="1079">
        <v>413.19</v>
      </c>
      <c r="L46" s="521">
        <f t="shared" ref="L46:L60" si="9">ROUNDUP(K46*E46,2)</f>
        <v>17639.09</v>
      </c>
      <c r="M46" s="8"/>
      <c r="N46" s="1264">
        <f>O46/E46</f>
        <v>413.19020847973769</v>
      </c>
      <c r="O46" s="521">
        <f>ROUNDUP(L46-($L$6*L46),2)</f>
        <v>17639.09</v>
      </c>
      <c r="P46" s="25">
        <f>COUNTIFS($C:$C,C46,$K:$K,CONCATENATE("&lt;&gt;",K46))</f>
        <v>0</v>
      </c>
      <c r="R46" s="25"/>
      <c r="S46" s="112"/>
      <c r="T46" s="112"/>
      <c r="U46" s="112"/>
      <c r="W46" s="25"/>
      <c r="X46" s="1075"/>
    </row>
    <row r="47" spans="1:24" ht="25.5" outlineLevel="2" x14ac:dyDescent="0.25">
      <c r="A47" s="144"/>
      <c r="B47" s="478" t="s">
        <v>38</v>
      </c>
      <c r="C47" s="470" t="s">
        <v>1919</v>
      </c>
      <c r="D47" s="471" t="s">
        <v>55</v>
      </c>
      <c r="E47" s="528">
        <v>444.73</v>
      </c>
      <c r="F47" s="472" t="s">
        <v>127</v>
      </c>
      <c r="G47" s="466" t="s">
        <v>361</v>
      </c>
      <c r="H47" s="634">
        <v>560400</v>
      </c>
      <c r="I47" s="332" t="s">
        <v>35</v>
      </c>
      <c r="J47" s="457" t="s">
        <v>1797</v>
      </c>
      <c r="K47" s="1079">
        <v>6.84</v>
      </c>
      <c r="L47" s="521">
        <f t="shared" si="9"/>
        <v>3041.96</v>
      </c>
      <c r="M47" s="8"/>
      <c r="N47" s="1264">
        <f t="shared" ref="N47:N60" si="10">O47/E47</f>
        <v>6.840015290176062</v>
      </c>
      <c r="O47" s="521">
        <f>ROUNDUP(L47-($L$6*L47),2)</f>
        <v>3041.96</v>
      </c>
      <c r="P47" s="25">
        <f>COUNTIFS($C:$C,C47,$K:$K,CONCATENATE("&lt;&gt;",K47))</f>
        <v>0</v>
      </c>
      <c r="R47" s="25"/>
      <c r="S47" s="112"/>
      <c r="T47" s="112"/>
      <c r="U47" s="112"/>
      <c r="W47" s="25"/>
      <c r="X47" s="1075"/>
    </row>
    <row r="48" spans="1:24" ht="25.5" outlineLevel="2" x14ac:dyDescent="0.25">
      <c r="A48" s="144"/>
      <c r="B48" s="478" t="s">
        <v>39</v>
      </c>
      <c r="C48" s="470" t="s">
        <v>75</v>
      </c>
      <c r="D48" s="471" t="s">
        <v>56</v>
      </c>
      <c r="E48" s="528">
        <v>66.709999999999994</v>
      </c>
      <c r="F48" s="472" t="s">
        <v>129</v>
      </c>
      <c r="G48" s="466" t="s">
        <v>361</v>
      </c>
      <c r="H48" s="634">
        <v>531000</v>
      </c>
      <c r="I48" s="332">
        <v>105.19</v>
      </c>
      <c r="J48" s="457">
        <v>0.3</v>
      </c>
      <c r="K48" s="1079">
        <f t="shared" ref="K48:K57" si="11">ROUNDUP(I48*(1+J48),2)</f>
        <v>136.75</v>
      </c>
      <c r="L48" s="521">
        <f t="shared" si="9"/>
        <v>9122.6</v>
      </c>
      <c r="M48" s="8"/>
      <c r="N48" s="1264">
        <f t="shared" si="10"/>
        <v>136.75011242692253</v>
      </c>
      <c r="O48" s="521">
        <f>ROUNDUP(L48-($L$6*L48),2)</f>
        <v>9122.6</v>
      </c>
      <c r="P48" s="25">
        <f>COUNTIFS($C:$C,C48,$K:$K,CONCATENATE("&lt;&gt;",K48))</f>
        <v>0</v>
      </c>
      <c r="R48" s="25"/>
      <c r="S48" s="112"/>
      <c r="T48" s="112"/>
      <c r="U48" s="112"/>
      <c r="W48" s="25"/>
      <c r="X48" s="1075"/>
    </row>
    <row r="49" spans="1:24" ht="25.5" outlineLevel="2" x14ac:dyDescent="0.25">
      <c r="A49" s="144"/>
      <c r="B49" s="478" t="s">
        <v>51</v>
      </c>
      <c r="C49" s="470" t="s">
        <v>76</v>
      </c>
      <c r="D49" s="471" t="s">
        <v>56</v>
      </c>
      <c r="E49" s="528">
        <v>80.05</v>
      </c>
      <c r="F49" s="472" t="s">
        <v>130</v>
      </c>
      <c r="G49" s="466" t="s">
        <v>361</v>
      </c>
      <c r="H49" s="634">
        <v>516100</v>
      </c>
      <c r="I49" s="332">
        <v>73.83</v>
      </c>
      <c r="J49" s="457">
        <v>0.3</v>
      </c>
      <c r="K49" s="1079">
        <f t="shared" si="11"/>
        <v>95.98</v>
      </c>
      <c r="L49" s="521">
        <f t="shared" si="9"/>
        <v>7683.2</v>
      </c>
      <c r="M49" s="8"/>
      <c r="N49" s="1264">
        <f t="shared" si="10"/>
        <v>95.980012492192387</v>
      </c>
      <c r="O49" s="521">
        <f>ROUNDUP(L49-($L$6*L49),2)</f>
        <v>7683.2</v>
      </c>
      <c r="P49" s="25">
        <f>COUNTIFS($C:$C,C49,$K:$K,CONCATENATE("&lt;&gt;",K49))</f>
        <v>0</v>
      </c>
      <c r="R49" s="25"/>
      <c r="S49" s="112"/>
      <c r="T49" s="112"/>
      <c r="U49" s="112"/>
      <c r="W49" s="25"/>
      <c r="X49" s="1075"/>
    </row>
    <row r="50" spans="1:24" ht="12.75" outlineLevel="2" x14ac:dyDescent="0.25">
      <c r="A50" s="144"/>
      <c r="B50" s="478" t="s">
        <v>181</v>
      </c>
      <c r="C50" s="470" t="s">
        <v>87</v>
      </c>
      <c r="D50" s="471" t="s">
        <v>55</v>
      </c>
      <c r="E50" s="528">
        <v>444.73</v>
      </c>
      <c r="F50" s="472" t="s">
        <v>131</v>
      </c>
      <c r="G50" s="466" t="s">
        <v>115</v>
      </c>
      <c r="H50" s="634">
        <v>511200</v>
      </c>
      <c r="I50" s="332">
        <v>2.73</v>
      </c>
      <c r="J50" s="457">
        <v>0.3</v>
      </c>
      <c r="K50" s="1079">
        <f t="shared" si="11"/>
        <v>3.55</v>
      </c>
      <c r="L50" s="521">
        <f t="shared" si="9"/>
        <v>1578.8</v>
      </c>
      <c r="M50" s="8"/>
      <c r="N50" s="1264">
        <f t="shared" si="10"/>
        <v>3.5500191127200771</v>
      </c>
      <c r="O50" s="521">
        <f>ROUNDUP(L50-($L$6*L50),2)</f>
        <v>1578.8</v>
      </c>
      <c r="P50" s="25">
        <f>COUNTIFS($C:$C,C50,$K:$K,CONCATENATE("&lt;&gt;",K50))</f>
        <v>0</v>
      </c>
      <c r="R50" s="25"/>
      <c r="S50" s="112"/>
      <c r="T50" s="112"/>
      <c r="U50" s="112"/>
      <c r="W50" s="25"/>
      <c r="X50" s="1075"/>
    </row>
    <row r="51" spans="1:24" ht="25.5" outlineLevel="2" x14ac:dyDescent="0.25">
      <c r="A51" s="144"/>
      <c r="B51" s="478" t="s">
        <v>1836</v>
      </c>
      <c r="C51" s="470" t="s">
        <v>182</v>
      </c>
      <c r="D51" s="471" t="s">
        <v>55</v>
      </c>
      <c r="E51" s="528">
        <f>ROUNDUP(0.67*841.55,2)</f>
        <v>563.84</v>
      </c>
      <c r="F51" s="486" t="s">
        <v>95</v>
      </c>
      <c r="G51" s="466" t="s">
        <v>361</v>
      </c>
      <c r="H51" s="634">
        <v>534906</v>
      </c>
      <c r="I51" s="332">
        <v>49.13</v>
      </c>
      <c r="J51" s="457">
        <v>0.3</v>
      </c>
      <c r="K51" s="1079">
        <f>(I51*(1+J51))</f>
        <v>63.869000000000007</v>
      </c>
      <c r="L51" s="521">
        <f t="shared" si="9"/>
        <v>36011.9</v>
      </c>
      <c r="M51" s="8"/>
      <c r="N51" s="1264">
        <f t="shared" si="10"/>
        <v>63.869005391600453</v>
      </c>
      <c r="O51" s="521">
        <f>ROUNDUP(L51-($L$6*L51),2)</f>
        <v>36011.9</v>
      </c>
      <c r="P51" s="25">
        <f>COUNTIFS($C:$C,C51,$K:$K,CONCATENATE("&lt;&gt;",K51))</f>
        <v>0</v>
      </c>
      <c r="R51" s="25"/>
      <c r="S51" s="112"/>
      <c r="T51" s="112"/>
      <c r="U51" s="112"/>
      <c r="W51" s="25"/>
      <c r="X51" s="1075"/>
    </row>
    <row r="52" spans="1:24" ht="25.5" outlineLevel="2" x14ac:dyDescent="0.25">
      <c r="A52" s="144"/>
      <c r="B52" s="478" t="s">
        <v>1837</v>
      </c>
      <c r="C52" s="470" t="s">
        <v>183</v>
      </c>
      <c r="D52" s="471" t="s">
        <v>55</v>
      </c>
      <c r="E52" s="528">
        <f>ROUNDUP(0.23*841.55,2)</f>
        <v>193.56</v>
      </c>
      <c r="F52" s="486" t="s">
        <v>95</v>
      </c>
      <c r="G52" s="466" t="s">
        <v>361</v>
      </c>
      <c r="H52" s="634">
        <v>534906</v>
      </c>
      <c r="I52" s="332">
        <v>49.13</v>
      </c>
      <c r="J52" s="457">
        <v>0.3</v>
      </c>
      <c r="K52" s="1079">
        <f t="shared" si="11"/>
        <v>63.87</v>
      </c>
      <c r="L52" s="521">
        <f t="shared" si="9"/>
        <v>12362.68</v>
      </c>
      <c r="M52" s="8"/>
      <c r="N52" s="1264">
        <f t="shared" si="10"/>
        <v>63.870014465798718</v>
      </c>
      <c r="O52" s="521">
        <f>ROUNDUP(L52-($L$6*L52),2)</f>
        <v>12362.68</v>
      </c>
      <c r="P52" s="25">
        <f>COUNTIFS($C:$C,C52,$K:$K,CONCATENATE("&lt;&gt;",K52))</f>
        <v>0</v>
      </c>
      <c r="R52" s="25"/>
      <c r="S52" s="112"/>
      <c r="T52" s="112"/>
      <c r="U52" s="112"/>
      <c r="W52" s="25"/>
      <c r="X52" s="1075"/>
    </row>
    <row r="53" spans="1:24" ht="25.5" outlineLevel="2" x14ac:dyDescent="0.25">
      <c r="B53" s="478" t="s">
        <v>184</v>
      </c>
      <c r="C53" s="470" t="s">
        <v>185</v>
      </c>
      <c r="D53" s="471" t="s">
        <v>55</v>
      </c>
      <c r="E53" s="528">
        <f>ROUNDUP(0.07*841.55,2)</f>
        <v>58.91</v>
      </c>
      <c r="F53" s="486" t="s">
        <v>95</v>
      </c>
      <c r="G53" s="466" t="s">
        <v>361</v>
      </c>
      <c r="H53" s="634">
        <v>534908</v>
      </c>
      <c r="I53" s="332">
        <v>49.34</v>
      </c>
      <c r="J53" s="457">
        <v>0.3</v>
      </c>
      <c r="K53" s="1079">
        <f t="shared" si="11"/>
        <v>64.150000000000006</v>
      </c>
      <c r="L53" s="521">
        <f t="shared" si="9"/>
        <v>3779.0800000000004</v>
      </c>
      <c r="M53" s="8"/>
      <c r="N53" s="1264">
        <f t="shared" si="10"/>
        <v>64.150059412663381</v>
      </c>
      <c r="O53" s="521">
        <f>ROUNDUP(L53-($L$6*L53),2)</f>
        <v>3779.08</v>
      </c>
      <c r="P53" s="25">
        <f>COUNTIFS($C:$C,C53,$K:$K,CONCATENATE("&lt;&gt;",K53))</f>
        <v>0</v>
      </c>
      <c r="R53" s="25"/>
      <c r="S53" s="112"/>
      <c r="T53" s="112"/>
      <c r="U53" s="112"/>
      <c r="W53" s="25"/>
      <c r="X53" s="1075"/>
    </row>
    <row r="54" spans="1:24" ht="25.5" outlineLevel="2" x14ac:dyDescent="0.25">
      <c r="A54" s="144"/>
      <c r="B54" s="478" t="s">
        <v>186</v>
      </c>
      <c r="C54" s="470" t="s">
        <v>187</v>
      </c>
      <c r="D54" s="471" t="s">
        <v>55</v>
      </c>
      <c r="E54" s="528">
        <f>0.03*841.55</f>
        <v>25.246499999999997</v>
      </c>
      <c r="F54" s="486" t="s">
        <v>95</v>
      </c>
      <c r="G54" s="466" t="s">
        <v>361</v>
      </c>
      <c r="H54" s="634">
        <v>534908</v>
      </c>
      <c r="I54" s="332">
        <v>49.34</v>
      </c>
      <c r="J54" s="457">
        <v>0.3</v>
      </c>
      <c r="K54" s="1079">
        <f t="shared" si="11"/>
        <v>64.150000000000006</v>
      </c>
      <c r="L54" s="521">
        <f t="shared" si="9"/>
        <v>1619.57</v>
      </c>
      <c r="M54" s="44"/>
      <c r="N54" s="1264">
        <f t="shared" si="10"/>
        <v>64.150278256391985</v>
      </c>
      <c r="O54" s="521">
        <f>ROUNDUP(L54-($L$6*L54),2)</f>
        <v>1619.57</v>
      </c>
      <c r="P54" s="25">
        <f>COUNTIFS($C:$C,C54,$K:$K,CONCATENATE("&lt;&gt;",K54))</f>
        <v>0</v>
      </c>
      <c r="R54" s="25"/>
      <c r="S54" s="112"/>
      <c r="T54" s="112"/>
      <c r="U54" s="112"/>
      <c r="W54" s="25"/>
      <c r="X54" s="1075"/>
    </row>
    <row r="55" spans="1:24" ht="25.5" outlineLevel="2" x14ac:dyDescent="0.25">
      <c r="A55" s="144"/>
      <c r="B55" s="478" t="s">
        <v>188</v>
      </c>
      <c r="C55" s="470" t="s">
        <v>92</v>
      </c>
      <c r="D55" s="471" t="s">
        <v>55</v>
      </c>
      <c r="E55" s="528">
        <v>841.55</v>
      </c>
      <c r="F55" s="486" t="s">
        <v>132</v>
      </c>
      <c r="G55" s="466" t="s">
        <v>115</v>
      </c>
      <c r="H55" s="634">
        <v>601100</v>
      </c>
      <c r="I55" s="332">
        <v>39.590000000000003</v>
      </c>
      <c r="J55" s="457">
        <v>0.3</v>
      </c>
      <c r="K55" s="1079">
        <f t="shared" si="11"/>
        <v>51.47</v>
      </c>
      <c r="L55" s="521">
        <f t="shared" si="9"/>
        <v>43314.58</v>
      </c>
      <c r="M55" s="8"/>
      <c r="N55" s="1264">
        <f t="shared" si="10"/>
        <v>51.470001782425292</v>
      </c>
      <c r="O55" s="521">
        <f>ROUNDUP(L55-($L$6*L55),2)</f>
        <v>43314.58</v>
      </c>
      <c r="P55" s="25">
        <f>COUNTIFS($C:$C,C55,$K:$K,CONCATENATE("&lt;&gt;",K55))</f>
        <v>0</v>
      </c>
      <c r="R55" s="25"/>
      <c r="S55" s="112"/>
      <c r="T55" s="112"/>
      <c r="U55" s="112"/>
      <c r="W55" s="25"/>
      <c r="X55" s="1075"/>
    </row>
    <row r="56" spans="1:24" ht="25.5" outlineLevel="2" x14ac:dyDescent="0.25">
      <c r="A56" s="146"/>
      <c r="B56" s="478" t="s">
        <v>189</v>
      </c>
      <c r="C56" s="470" t="s">
        <v>1592</v>
      </c>
      <c r="D56" s="471" t="s">
        <v>56</v>
      </c>
      <c r="E56" s="528">
        <v>126.23</v>
      </c>
      <c r="F56" s="486" t="s">
        <v>130</v>
      </c>
      <c r="G56" s="466" t="s">
        <v>361</v>
      </c>
      <c r="H56" s="634">
        <v>531000</v>
      </c>
      <c r="I56" s="332">
        <v>105.19</v>
      </c>
      <c r="J56" s="457">
        <v>0.3</v>
      </c>
      <c r="K56" s="1079">
        <f t="shared" si="11"/>
        <v>136.75</v>
      </c>
      <c r="L56" s="521">
        <f t="shared" si="9"/>
        <v>17261.96</v>
      </c>
      <c r="M56" s="8"/>
      <c r="N56" s="1264">
        <f t="shared" si="10"/>
        <v>136.75005941535292</v>
      </c>
      <c r="O56" s="521">
        <f>ROUNDUP(L56-($L$6*L56),2)</f>
        <v>17261.96</v>
      </c>
      <c r="P56" s="25">
        <f>COUNTIFS($C:$C,C56,$K:$K,CONCATENATE("&lt;&gt;",K56))</f>
        <v>0</v>
      </c>
      <c r="R56" s="25"/>
      <c r="S56" s="112"/>
      <c r="T56" s="112"/>
      <c r="U56" s="112"/>
      <c r="W56" s="25"/>
      <c r="X56" s="1075"/>
    </row>
    <row r="57" spans="1:24" ht="12.75" outlineLevel="2" x14ac:dyDescent="0.25">
      <c r="A57" s="146"/>
      <c r="B57" s="478" t="s">
        <v>190</v>
      </c>
      <c r="C57" s="470" t="s">
        <v>93</v>
      </c>
      <c r="D57" s="471" t="s">
        <v>55</v>
      </c>
      <c r="E57" s="528">
        <v>767.13</v>
      </c>
      <c r="F57" s="486" t="s">
        <v>96</v>
      </c>
      <c r="G57" s="466" t="s">
        <v>115</v>
      </c>
      <c r="H57" s="634">
        <v>800000</v>
      </c>
      <c r="I57" s="332">
        <v>7.78</v>
      </c>
      <c r="J57" s="457">
        <v>0.3</v>
      </c>
      <c r="K57" s="1079">
        <f t="shared" si="11"/>
        <v>10.119999999999999</v>
      </c>
      <c r="L57" s="521">
        <f t="shared" si="9"/>
        <v>7763.3600000000006</v>
      </c>
      <c r="M57" s="8"/>
      <c r="N57" s="1264">
        <f t="shared" si="10"/>
        <v>10.120005735664098</v>
      </c>
      <c r="O57" s="521">
        <f>ROUNDUP(L57-($L$6*L57),2)</f>
        <v>7763.36</v>
      </c>
      <c r="P57" s="25">
        <f>COUNTIFS($C:$C,C57,$K:$K,CONCATENATE("&lt;&gt;",K57))</f>
        <v>0</v>
      </c>
      <c r="R57" s="25"/>
      <c r="S57" s="112"/>
      <c r="T57" s="112"/>
      <c r="U57" s="112"/>
      <c r="W57" s="25"/>
      <c r="X57" s="1075"/>
    </row>
    <row r="58" spans="1:24" ht="25.5" outlineLevel="2" x14ac:dyDescent="0.25">
      <c r="A58" s="146"/>
      <c r="B58" s="478" t="s">
        <v>192</v>
      </c>
      <c r="C58" s="500" t="s">
        <v>140</v>
      </c>
      <c r="D58" s="501" t="s">
        <v>40</v>
      </c>
      <c r="E58" s="528">
        <v>48</v>
      </c>
      <c r="F58" s="596" t="s">
        <v>97</v>
      </c>
      <c r="G58" s="485" t="s">
        <v>989</v>
      </c>
      <c r="H58" s="643" t="s">
        <v>35</v>
      </c>
      <c r="I58" s="332">
        <v>118.07</v>
      </c>
      <c r="J58" s="457">
        <v>0.3</v>
      </c>
      <c r="K58" s="1086">
        <f>I58*(1+J58)</f>
        <v>153.49099999999999</v>
      </c>
      <c r="L58" s="521">
        <f t="shared" si="9"/>
        <v>7367.5700000000006</v>
      </c>
      <c r="M58" s="8"/>
      <c r="N58" s="1264">
        <f t="shared" si="10"/>
        <v>153.49104166666666</v>
      </c>
      <c r="O58" s="521">
        <f>ROUNDUP(L58-($L$6*L58),2)</f>
        <v>7367.57</v>
      </c>
      <c r="P58" s="25">
        <f>COUNTIFS($C:$C,C58,$K:$K,CONCATENATE("&lt;&gt;",K58))</f>
        <v>0</v>
      </c>
      <c r="R58" s="25"/>
      <c r="S58" s="112"/>
      <c r="T58" s="112"/>
      <c r="U58" s="112"/>
      <c r="W58" s="25"/>
      <c r="X58" s="1075"/>
    </row>
    <row r="59" spans="1:24" ht="25.5" outlineLevel="2" x14ac:dyDescent="0.25">
      <c r="A59" s="146"/>
      <c r="B59" s="478" t="s">
        <v>90</v>
      </c>
      <c r="C59" s="500" t="s">
        <v>141</v>
      </c>
      <c r="D59" s="501" t="s">
        <v>40</v>
      </c>
      <c r="E59" s="528">
        <v>58</v>
      </c>
      <c r="F59" s="596" t="s">
        <v>97</v>
      </c>
      <c r="G59" s="485" t="s">
        <v>989</v>
      </c>
      <c r="H59" s="643" t="s">
        <v>35</v>
      </c>
      <c r="I59" s="332">
        <v>140.47999999999999</v>
      </c>
      <c r="J59" s="457">
        <v>0.3</v>
      </c>
      <c r="K59" s="1086">
        <f>I59*(1+J59)</f>
        <v>182.624</v>
      </c>
      <c r="L59" s="521">
        <f t="shared" si="9"/>
        <v>10592.2</v>
      </c>
      <c r="M59" s="8"/>
      <c r="N59" s="1264">
        <f t="shared" si="10"/>
        <v>182.62413793103448</v>
      </c>
      <c r="O59" s="521">
        <f>ROUNDUP(L59-($L$6*L59),2)</f>
        <v>10592.2</v>
      </c>
      <c r="P59" s="25">
        <f>COUNTIFS($C:$C,C59,$K:$K,CONCATENATE("&lt;&gt;",K59))</f>
        <v>0</v>
      </c>
      <c r="R59" s="25"/>
      <c r="S59" s="112"/>
      <c r="T59" s="112"/>
      <c r="U59" s="112"/>
      <c r="W59" s="25"/>
      <c r="X59" s="1075"/>
    </row>
    <row r="60" spans="1:24" ht="12.75" outlineLevel="2" x14ac:dyDescent="0.25">
      <c r="A60" s="146"/>
      <c r="B60" s="478" t="s">
        <v>91</v>
      </c>
      <c r="C60" s="470" t="s">
        <v>94</v>
      </c>
      <c r="D60" s="471" t="s">
        <v>40</v>
      </c>
      <c r="E60" s="528">
        <v>8</v>
      </c>
      <c r="F60" s="486" t="s">
        <v>1914</v>
      </c>
      <c r="G60" s="466" t="s">
        <v>115</v>
      </c>
      <c r="H60" s="634">
        <v>850000</v>
      </c>
      <c r="I60" s="332">
        <v>4684.47</v>
      </c>
      <c r="J60" s="457">
        <v>0.3</v>
      </c>
      <c r="K60" s="1079">
        <f>ROUNDUP(I60*(1+J60),2)</f>
        <v>6089.8200000000006</v>
      </c>
      <c r="L60" s="521">
        <f t="shared" si="9"/>
        <v>48718.559999999998</v>
      </c>
      <c r="M60" s="8"/>
      <c r="N60" s="1264">
        <f t="shared" si="10"/>
        <v>6089.82</v>
      </c>
      <c r="O60" s="521">
        <f>ROUNDUP(L60-($L$6*L60),2)</f>
        <v>48718.559999999998</v>
      </c>
      <c r="P60" s="25">
        <f>COUNTIFS($C:$C,C60,$K:$K,CONCATENATE("&lt;&gt;",K60))</f>
        <v>0</v>
      </c>
      <c r="R60" s="25"/>
      <c r="S60" s="112"/>
      <c r="T60" s="112"/>
      <c r="U60" s="112"/>
      <c r="W60" s="25"/>
      <c r="X60" s="1075"/>
    </row>
    <row r="61" spans="1:24" ht="12.75" outlineLevel="2" x14ac:dyDescent="0.25">
      <c r="A61" s="146"/>
      <c r="B61" s="764"/>
      <c r="C61" s="502"/>
      <c r="D61" s="498"/>
      <c r="E61" s="536"/>
      <c r="F61" s="465"/>
      <c r="G61" s="466"/>
      <c r="H61" s="634"/>
      <c r="I61" s="527"/>
      <c r="J61" s="457"/>
      <c r="K61" s="1245"/>
      <c r="L61" s="521"/>
      <c r="M61" s="8"/>
      <c r="N61" s="1266">
        <f>K61-(K61*$L$6)</f>
        <v>0</v>
      </c>
      <c r="O61" s="521">
        <f t="shared" si="4"/>
        <v>0</v>
      </c>
      <c r="P61" s="25"/>
      <c r="R61" s="25"/>
      <c r="S61" s="112"/>
      <c r="T61" s="112"/>
      <c r="U61" s="112"/>
      <c r="W61" s="25"/>
      <c r="X61" s="1075"/>
    </row>
    <row r="62" spans="1:24" ht="12.75" outlineLevel="2" x14ac:dyDescent="0.25">
      <c r="A62" s="146"/>
      <c r="B62" s="488" t="s">
        <v>1798</v>
      </c>
      <c r="C62" s="489" t="s">
        <v>1802</v>
      </c>
      <c r="D62" s="490"/>
      <c r="E62" s="534"/>
      <c r="F62" s="491"/>
      <c r="G62" s="492"/>
      <c r="H62" s="633"/>
      <c r="I62" s="333"/>
      <c r="J62" s="458"/>
      <c r="K62" s="1248">
        <f>ROUNDUP(I62*(1+J62),2)</f>
        <v>0</v>
      </c>
      <c r="L62" s="535">
        <f>SUM(L63:L66)</f>
        <v>436254.97</v>
      </c>
      <c r="M62" s="8"/>
      <c r="N62" s="1267">
        <f>K62-(K62*$L$6)</f>
        <v>0</v>
      </c>
      <c r="O62" s="535">
        <f>SUM(O63:O66)</f>
        <v>436254.97</v>
      </c>
      <c r="P62" s="25"/>
      <c r="R62" s="25"/>
      <c r="S62" s="112"/>
      <c r="T62" s="112"/>
      <c r="U62" s="112"/>
      <c r="W62" s="25"/>
      <c r="X62" s="1075"/>
    </row>
    <row r="63" spans="1:24" ht="38.25" outlineLevel="2" x14ac:dyDescent="0.25">
      <c r="A63" s="146"/>
      <c r="B63" s="469" t="s">
        <v>1799</v>
      </c>
      <c r="C63" s="500" t="s">
        <v>1906</v>
      </c>
      <c r="D63" s="501" t="s">
        <v>57</v>
      </c>
      <c r="E63" s="523">
        <f>1056-35</f>
        <v>1021</v>
      </c>
      <c r="F63" s="596" t="s">
        <v>35</v>
      </c>
      <c r="G63" s="487" t="s">
        <v>116</v>
      </c>
      <c r="H63" s="643" t="s">
        <v>35</v>
      </c>
      <c r="I63" s="332">
        <v>296.05</v>
      </c>
      <c r="J63" s="546">
        <v>0.3</v>
      </c>
      <c r="K63" s="1079">
        <f>ROUNDUP(I63*(1+J63),2)</f>
        <v>384.87</v>
      </c>
      <c r="L63" s="521">
        <f t="shared" ref="L63:L66" si="12">ROUNDUP(K63*E63,2)</f>
        <v>392952.27</v>
      </c>
      <c r="M63" s="8"/>
      <c r="N63" s="1264">
        <f>O63/E63</f>
        <v>384.87</v>
      </c>
      <c r="O63" s="521">
        <f>ROUNDUP(L63-($L$6*L63),2)</f>
        <v>392952.27</v>
      </c>
      <c r="P63" s="25"/>
      <c r="R63" s="25"/>
      <c r="S63" s="112"/>
      <c r="T63" s="112"/>
      <c r="U63" s="112"/>
      <c r="W63" s="25"/>
      <c r="X63" s="1075"/>
    </row>
    <row r="64" spans="1:24" ht="25.5" outlineLevel="2" x14ac:dyDescent="0.25">
      <c r="A64" s="146"/>
      <c r="B64" s="469" t="s">
        <v>1801</v>
      </c>
      <c r="C64" s="470" t="s">
        <v>1908</v>
      </c>
      <c r="D64" s="471" t="s">
        <v>57</v>
      </c>
      <c r="E64" s="523">
        <f>(34.1*2+4.7)</f>
        <v>72.900000000000006</v>
      </c>
      <c r="F64" s="486" t="s">
        <v>35</v>
      </c>
      <c r="G64" s="466" t="s">
        <v>217</v>
      </c>
      <c r="H64" s="634">
        <v>74072</v>
      </c>
      <c r="I64" s="332">
        <v>155.22</v>
      </c>
      <c r="J64" s="457">
        <v>0.3</v>
      </c>
      <c r="K64" s="1079">
        <f>ROUNDUP(I64*(1+J64),2)</f>
        <v>201.79</v>
      </c>
      <c r="L64" s="521">
        <f t="shared" si="12"/>
        <v>14710.5</v>
      </c>
      <c r="M64" s="8"/>
      <c r="N64" s="1264">
        <f t="shared" ref="N64:N66" si="13">O64/E64</f>
        <v>201.7901234567901</v>
      </c>
      <c r="O64" s="521">
        <f>ROUNDUP(L64-($L$6*L64),2)</f>
        <v>14710.5</v>
      </c>
      <c r="P64" s="25"/>
      <c r="R64" s="25"/>
      <c r="S64" s="112"/>
      <c r="T64" s="112"/>
      <c r="U64" s="112"/>
      <c r="W64" s="25"/>
      <c r="X64" s="1075"/>
    </row>
    <row r="65" spans="1:24" ht="38.25" outlineLevel="2" x14ac:dyDescent="0.25">
      <c r="A65" s="146"/>
      <c r="B65" s="469" t="s">
        <v>1857</v>
      </c>
      <c r="C65" s="474" t="s">
        <v>1892</v>
      </c>
      <c r="D65" s="475" t="s">
        <v>55</v>
      </c>
      <c r="E65" s="525">
        <v>123.43</v>
      </c>
      <c r="F65" s="486" t="s">
        <v>35</v>
      </c>
      <c r="G65" s="487" t="s">
        <v>116</v>
      </c>
      <c r="H65" s="643" t="s">
        <v>35</v>
      </c>
      <c r="I65" s="332">
        <v>145.74</v>
      </c>
      <c r="J65" s="546">
        <v>0.3</v>
      </c>
      <c r="K65" s="1086">
        <f>ROUNDUP(I65*(1+J65),2)</f>
        <v>189.47</v>
      </c>
      <c r="L65" s="521">
        <f t="shared" si="12"/>
        <v>23386.289999999997</v>
      </c>
      <c r="M65" s="8"/>
      <c r="N65" s="1264">
        <f t="shared" si="13"/>
        <v>189.47006400388884</v>
      </c>
      <c r="O65" s="521">
        <f>ROUNDUP(L65-($L$6*L65),2)</f>
        <v>23386.29</v>
      </c>
      <c r="P65" s="25"/>
      <c r="R65" s="25"/>
      <c r="S65" s="112"/>
      <c r="T65" s="112"/>
      <c r="U65" s="112"/>
      <c r="W65" s="25"/>
      <c r="X65" s="1075"/>
    </row>
    <row r="66" spans="1:24" ht="25.5" outlineLevel="2" x14ac:dyDescent="0.25">
      <c r="A66" s="146"/>
      <c r="B66" s="478" t="s">
        <v>1897</v>
      </c>
      <c r="C66" s="470" t="s">
        <v>1898</v>
      </c>
      <c r="D66" s="471" t="s">
        <v>55</v>
      </c>
      <c r="E66" s="528">
        <v>59.9</v>
      </c>
      <c r="F66" s="486" t="s">
        <v>35</v>
      </c>
      <c r="G66" s="487" t="s">
        <v>116</v>
      </c>
      <c r="H66" s="634" t="s">
        <v>35</v>
      </c>
      <c r="I66" s="332">
        <v>66.849999999999994</v>
      </c>
      <c r="J66" s="546">
        <v>0.3</v>
      </c>
      <c r="K66" s="1086">
        <f>ROUNDUP(I66*(1+J66),2)</f>
        <v>86.910000000000011</v>
      </c>
      <c r="L66" s="521">
        <f t="shared" si="12"/>
        <v>5205.91</v>
      </c>
      <c r="M66" s="8"/>
      <c r="N66" s="1264">
        <f t="shared" si="13"/>
        <v>86.910016694490821</v>
      </c>
      <c r="O66" s="521">
        <f>ROUNDUP(L66-($L$6*L66),2)</f>
        <v>5205.91</v>
      </c>
      <c r="P66" s="25"/>
      <c r="R66" s="25"/>
      <c r="S66" s="112"/>
      <c r="T66" s="112"/>
      <c r="U66" s="112"/>
      <c r="W66" s="25"/>
      <c r="X66" s="1075"/>
    </row>
    <row r="67" spans="1:24" ht="12.75" outlineLevel="2" x14ac:dyDescent="0.25">
      <c r="A67" s="146"/>
      <c r="B67" s="496"/>
      <c r="C67" s="502"/>
      <c r="D67" s="498"/>
      <c r="E67" s="536"/>
      <c r="F67" s="503"/>
      <c r="G67" s="477"/>
      <c r="H67" s="641"/>
      <c r="I67" s="527"/>
      <c r="J67" s="545"/>
      <c r="K67" s="1245"/>
      <c r="L67" s="529"/>
      <c r="M67" s="8"/>
      <c r="N67" s="1266">
        <f>K67-(K67*$L$6)</f>
        <v>0</v>
      </c>
      <c r="O67" s="529">
        <f t="shared" si="4"/>
        <v>0</v>
      </c>
      <c r="P67" s="25"/>
      <c r="R67" s="25"/>
      <c r="S67" s="112"/>
      <c r="T67" s="112"/>
      <c r="U67" s="112"/>
      <c r="W67" s="25"/>
      <c r="X67" s="1075"/>
    </row>
    <row r="68" spans="1:24" ht="12.75" x14ac:dyDescent="0.25">
      <c r="A68" s="144"/>
      <c r="B68" s="576" t="s">
        <v>18</v>
      </c>
      <c r="C68" s="585" t="s">
        <v>5</v>
      </c>
      <c r="D68" s="586"/>
      <c r="E68" s="601"/>
      <c r="F68" s="587"/>
      <c r="G68" s="580"/>
      <c r="H68" s="640"/>
      <c r="I68" s="605"/>
      <c r="J68" s="648"/>
      <c r="K68" s="1246">
        <f t="shared" ref="K68:K76" si="14">ROUNDUP(I68*(1+J68),2)</f>
        <v>0</v>
      </c>
      <c r="L68" s="606">
        <f>L69+L78</f>
        <v>353379.13</v>
      </c>
      <c r="M68" s="8"/>
      <c r="N68" s="1265">
        <f>K68-(K68*$L$6)</f>
        <v>0</v>
      </c>
      <c r="O68" s="606">
        <f>O69+O78</f>
        <v>353379.13</v>
      </c>
      <c r="P68" s="25">
        <f>COUNTIFS($C:$C,C68,$K:$K,CONCATENATE("&lt;&gt;",K68))</f>
        <v>0</v>
      </c>
      <c r="R68" s="25"/>
      <c r="S68" s="114"/>
      <c r="T68" s="114"/>
      <c r="U68" s="114"/>
      <c r="W68" s="25"/>
      <c r="X68" s="1075"/>
    </row>
    <row r="69" spans="1:24" ht="12.75" outlineLevel="1" x14ac:dyDescent="0.25">
      <c r="A69" s="144"/>
      <c r="B69" s="488" t="s">
        <v>19</v>
      </c>
      <c r="C69" s="489" t="s">
        <v>32</v>
      </c>
      <c r="D69" s="490"/>
      <c r="E69" s="534"/>
      <c r="F69" s="491"/>
      <c r="G69" s="494"/>
      <c r="H69" s="633"/>
      <c r="I69" s="333"/>
      <c r="J69" s="458"/>
      <c r="K69" s="1248">
        <f t="shared" si="14"/>
        <v>0</v>
      </c>
      <c r="L69" s="535">
        <f>SUM(L70:L76)</f>
        <v>85723.59</v>
      </c>
      <c r="M69" s="8"/>
      <c r="N69" s="1267">
        <f>K69-(K69*$L$6)</f>
        <v>0</v>
      </c>
      <c r="O69" s="535">
        <f>SUM(O70:O76)</f>
        <v>85723.59</v>
      </c>
      <c r="P69" s="25">
        <f>COUNTIFS($C:$C,C69,$K:$K,CONCATENATE("&lt;&gt;",K69))</f>
        <v>0</v>
      </c>
      <c r="R69" s="25"/>
      <c r="S69" s="113"/>
      <c r="T69" s="113"/>
      <c r="U69" s="113"/>
      <c r="W69" s="25"/>
      <c r="X69" s="1075"/>
    </row>
    <row r="70" spans="1:24" ht="38.25" outlineLevel="2" x14ac:dyDescent="0.25">
      <c r="A70" s="144"/>
      <c r="B70" s="478" t="s">
        <v>45</v>
      </c>
      <c r="C70" s="506" t="s">
        <v>1910</v>
      </c>
      <c r="D70" s="480" t="s">
        <v>55</v>
      </c>
      <c r="E70" s="539">
        <v>1009.13</v>
      </c>
      <c r="F70" s="465" t="s">
        <v>133</v>
      </c>
      <c r="G70" s="466" t="s">
        <v>218</v>
      </c>
      <c r="H70" s="634">
        <v>5214001</v>
      </c>
      <c r="I70" s="332">
        <v>15.88</v>
      </c>
      <c r="J70" s="457">
        <v>0.3</v>
      </c>
      <c r="K70" s="1079">
        <f t="shared" si="14"/>
        <v>20.650000000000002</v>
      </c>
      <c r="L70" s="521">
        <f t="shared" ref="L70:L76" si="15">ROUNDUP(K70*E70,2)</f>
        <v>20838.539999999997</v>
      </c>
      <c r="M70" s="8"/>
      <c r="N70" s="1264">
        <f>O70/E70</f>
        <v>20.650005450239316</v>
      </c>
      <c r="O70" s="521">
        <f>ROUNDUP(L70-($L$6*L70),2)</f>
        <v>20838.54</v>
      </c>
      <c r="P70" s="25">
        <f>COUNTIFS($C:$C,C70,$K:$K,CONCATENATE("&lt;&gt;",K70))</f>
        <v>0</v>
      </c>
      <c r="R70" s="25"/>
      <c r="S70" s="112"/>
      <c r="T70" s="112"/>
      <c r="U70" s="112"/>
      <c r="W70" s="25"/>
      <c r="X70" s="1075"/>
    </row>
    <row r="71" spans="1:24" ht="38.25" outlineLevel="2" x14ac:dyDescent="0.25">
      <c r="A71" s="144"/>
      <c r="B71" s="478" t="s">
        <v>46</v>
      </c>
      <c r="C71" s="495" t="s">
        <v>1911</v>
      </c>
      <c r="D71" s="471" t="s">
        <v>55</v>
      </c>
      <c r="E71" s="523">
        <v>676.77</v>
      </c>
      <c r="F71" s="465" t="s">
        <v>133</v>
      </c>
      <c r="G71" s="466" t="s">
        <v>218</v>
      </c>
      <c r="H71" s="634">
        <v>5214001</v>
      </c>
      <c r="I71" s="332">
        <v>15.88</v>
      </c>
      <c r="J71" s="457">
        <v>0.3</v>
      </c>
      <c r="K71" s="1079">
        <f t="shared" si="14"/>
        <v>20.650000000000002</v>
      </c>
      <c r="L71" s="521">
        <f t="shared" si="15"/>
        <v>13975.31</v>
      </c>
      <c r="M71" s="8"/>
      <c r="N71" s="1264">
        <f t="shared" ref="N71:N76" si="16">O71/E71</f>
        <v>20.650014037265244</v>
      </c>
      <c r="O71" s="521">
        <f>ROUNDUP(L71-($L$6*L71),2)</f>
        <v>13975.31</v>
      </c>
      <c r="P71" s="25">
        <f>COUNTIFS($C:$C,C71,$K:$K,CONCATENATE("&lt;&gt;",K71))</f>
        <v>0</v>
      </c>
      <c r="R71" s="25"/>
      <c r="S71" s="112"/>
      <c r="T71" s="112"/>
      <c r="U71" s="112"/>
      <c r="W71" s="25"/>
      <c r="X71" s="1075"/>
    </row>
    <row r="72" spans="1:24" ht="38.25" outlineLevel="2" x14ac:dyDescent="0.25">
      <c r="A72" s="144"/>
      <c r="B72" s="478" t="s">
        <v>154</v>
      </c>
      <c r="C72" s="495" t="s">
        <v>1912</v>
      </c>
      <c r="D72" s="471" t="s">
        <v>55</v>
      </c>
      <c r="E72" s="523">
        <v>707.55</v>
      </c>
      <c r="F72" s="465" t="s">
        <v>134</v>
      </c>
      <c r="G72" s="466" t="s">
        <v>218</v>
      </c>
      <c r="H72" s="634">
        <v>5213407</v>
      </c>
      <c r="I72" s="332">
        <v>26.85</v>
      </c>
      <c r="J72" s="457">
        <v>0.3</v>
      </c>
      <c r="K72" s="1079">
        <f t="shared" si="14"/>
        <v>34.909999999999997</v>
      </c>
      <c r="L72" s="521">
        <f t="shared" si="15"/>
        <v>24700.579999999998</v>
      </c>
      <c r="M72" s="8"/>
      <c r="N72" s="1264">
        <f t="shared" si="16"/>
        <v>34.910013426612963</v>
      </c>
      <c r="O72" s="521">
        <f>ROUNDUP(L72-($L$6*L72),2)</f>
        <v>24700.58</v>
      </c>
      <c r="P72" s="25">
        <f>COUNTIFS($C:$C,C72,$K:$K,CONCATENATE("&lt;&gt;",K72))</f>
        <v>0</v>
      </c>
      <c r="R72" s="25"/>
      <c r="S72" s="112"/>
      <c r="T72" s="112"/>
      <c r="U72" s="112"/>
      <c r="W72" s="25"/>
      <c r="X72" s="1075"/>
    </row>
    <row r="73" spans="1:24" ht="38.25" outlineLevel="2" x14ac:dyDescent="0.25">
      <c r="A73" s="144"/>
      <c r="B73" s="478" t="s">
        <v>47</v>
      </c>
      <c r="C73" s="495" t="s">
        <v>1913</v>
      </c>
      <c r="D73" s="471" t="s">
        <v>55</v>
      </c>
      <c r="E73" s="523">
        <v>172.34</v>
      </c>
      <c r="F73" s="465" t="s">
        <v>134</v>
      </c>
      <c r="G73" s="466" t="s">
        <v>218</v>
      </c>
      <c r="H73" s="634">
        <v>5213407</v>
      </c>
      <c r="I73" s="332">
        <v>26.85</v>
      </c>
      <c r="J73" s="457">
        <v>0.3</v>
      </c>
      <c r="K73" s="1079">
        <f t="shared" si="14"/>
        <v>34.909999999999997</v>
      </c>
      <c r="L73" s="521">
        <f t="shared" si="15"/>
        <v>6016.39</v>
      </c>
      <c r="M73" s="8"/>
      <c r="N73" s="1264">
        <f t="shared" si="16"/>
        <v>34.910003481490079</v>
      </c>
      <c r="O73" s="521">
        <f>ROUNDUP(L73-($L$6*L73),2)</f>
        <v>6016.39</v>
      </c>
      <c r="P73" s="25">
        <f>COUNTIFS($C:$C,C73,$K:$K,CONCATENATE("&lt;&gt;",K73))</f>
        <v>0</v>
      </c>
      <c r="R73" s="25"/>
      <c r="S73" s="112"/>
      <c r="T73" s="112"/>
      <c r="U73" s="112"/>
      <c r="W73" s="25"/>
      <c r="X73" s="1075"/>
    </row>
    <row r="74" spans="1:24" ht="38.25" outlineLevel="2" x14ac:dyDescent="0.25">
      <c r="A74" s="144"/>
      <c r="B74" s="478" t="s">
        <v>155</v>
      </c>
      <c r="C74" s="495" t="s">
        <v>288</v>
      </c>
      <c r="D74" s="471" t="s">
        <v>55</v>
      </c>
      <c r="E74" s="523">
        <v>297.54000000000002</v>
      </c>
      <c r="F74" s="465" t="s">
        <v>134</v>
      </c>
      <c r="G74" s="466" t="s">
        <v>218</v>
      </c>
      <c r="H74" s="634">
        <v>5213407</v>
      </c>
      <c r="I74" s="332">
        <v>26.85</v>
      </c>
      <c r="J74" s="457">
        <v>0.3</v>
      </c>
      <c r="K74" s="1079">
        <f t="shared" si="14"/>
        <v>34.909999999999997</v>
      </c>
      <c r="L74" s="521">
        <f t="shared" si="15"/>
        <v>10387.130000000001</v>
      </c>
      <c r="M74" s="8"/>
      <c r="N74" s="1264">
        <f t="shared" si="16"/>
        <v>34.91002890367681</v>
      </c>
      <c r="O74" s="521">
        <f>ROUNDUP(L74-($L$6*L74),2)</f>
        <v>10387.129999999999</v>
      </c>
      <c r="P74" s="25">
        <f>COUNTIFS($C:$C,C74,$K:$K,CONCATENATE("&lt;&gt;",K74))</f>
        <v>0</v>
      </c>
      <c r="R74" s="25"/>
      <c r="S74" s="112"/>
      <c r="T74" s="112"/>
      <c r="U74" s="112"/>
      <c r="W74" s="25"/>
      <c r="X74" s="1075"/>
    </row>
    <row r="75" spans="1:24" ht="38.25" outlineLevel="2" x14ac:dyDescent="0.25">
      <c r="A75" s="144"/>
      <c r="B75" s="478" t="s">
        <v>156</v>
      </c>
      <c r="C75" s="495" t="s">
        <v>289</v>
      </c>
      <c r="D75" s="471" t="s">
        <v>55</v>
      </c>
      <c r="E75" s="523">
        <v>99</v>
      </c>
      <c r="F75" s="465" t="s">
        <v>134</v>
      </c>
      <c r="G75" s="466" t="s">
        <v>218</v>
      </c>
      <c r="H75" s="634">
        <v>5213407</v>
      </c>
      <c r="I75" s="332">
        <v>26.85</v>
      </c>
      <c r="J75" s="457">
        <v>0.3</v>
      </c>
      <c r="K75" s="1079">
        <f t="shared" si="14"/>
        <v>34.909999999999997</v>
      </c>
      <c r="L75" s="521">
        <f t="shared" si="15"/>
        <v>3456.09</v>
      </c>
      <c r="M75" s="8"/>
      <c r="N75" s="1264">
        <f t="shared" si="16"/>
        <v>34.910000000000004</v>
      </c>
      <c r="O75" s="521">
        <f>ROUNDUP(L75-($L$6*L75),2)</f>
        <v>3456.09</v>
      </c>
      <c r="P75" s="25">
        <f>COUNTIFS($C:$C,C75,$K:$K,CONCATENATE("&lt;&gt;",K75))</f>
        <v>0</v>
      </c>
      <c r="R75" s="25"/>
      <c r="S75" s="112"/>
      <c r="T75" s="112"/>
      <c r="U75" s="112"/>
      <c r="W75" s="25"/>
      <c r="X75" s="1075"/>
    </row>
    <row r="76" spans="1:24" ht="25.5" outlineLevel="2" x14ac:dyDescent="0.25">
      <c r="A76" s="144"/>
      <c r="B76" s="478" t="s">
        <v>157</v>
      </c>
      <c r="C76" s="495" t="s">
        <v>105</v>
      </c>
      <c r="D76" s="471" t="s">
        <v>40</v>
      </c>
      <c r="E76" s="523">
        <v>145</v>
      </c>
      <c r="F76" s="465" t="s">
        <v>135</v>
      </c>
      <c r="G76" s="466" t="s">
        <v>115</v>
      </c>
      <c r="H76" s="634">
        <v>873000</v>
      </c>
      <c r="I76" s="332">
        <v>33.68</v>
      </c>
      <c r="J76" s="457">
        <v>0.3</v>
      </c>
      <c r="K76" s="1079">
        <f t="shared" si="14"/>
        <v>43.79</v>
      </c>
      <c r="L76" s="521">
        <f t="shared" si="15"/>
        <v>6349.55</v>
      </c>
      <c r="M76" s="8"/>
      <c r="N76" s="1264">
        <f t="shared" si="16"/>
        <v>43.79</v>
      </c>
      <c r="O76" s="521">
        <f>ROUNDUP(L76-($L$6*L76),2)</f>
        <v>6349.55</v>
      </c>
      <c r="P76" s="25">
        <f>COUNTIFS($C:$C,C76,$K:$K,CONCATENATE("&lt;&gt;",K76))</f>
        <v>0</v>
      </c>
      <c r="R76" s="25"/>
      <c r="S76" s="112"/>
      <c r="T76" s="112"/>
      <c r="U76" s="112"/>
      <c r="W76" s="25"/>
      <c r="X76" s="1075"/>
    </row>
    <row r="77" spans="1:24" ht="12.75" outlineLevel="2" x14ac:dyDescent="0.25">
      <c r="A77" s="144"/>
      <c r="B77" s="496"/>
      <c r="C77" s="497"/>
      <c r="D77" s="498"/>
      <c r="E77" s="536"/>
      <c r="F77" s="499"/>
      <c r="G77" s="477"/>
      <c r="H77" s="641"/>
      <c r="I77" s="527"/>
      <c r="J77" s="545"/>
      <c r="K77" s="1245"/>
      <c r="L77" s="529"/>
      <c r="M77" s="8"/>
      <c r="N77" s="1266">
        <f>K77-(K77*$L$6)</f>
        <v>0</v>
      </c>
      <c r="O77" s="529">
        <f t="shared" si="4"/>
        <v>0</v>
      </c>
      <c r="P77" s="25"/>
      <c r="R77" s="25"/>
      <c r="S77" s="112"/>
      <c r="T77" s="112"/>
      <c r="U77" s="112"/>
      <c r="W77" s="25"/>
      <c r="X77" s="1075"/>
    </row>
    <row r="78" spans="1:24" ht="12.75" outlineLevel="1" x14ac:dyDescent="0.25">
      <c r="A78" s="144"/>
      <c r="B78" s="488" t="s">
        <v>29</v>
      </c>
      <c r="C78" s="489" t="s">
        <v>33</v>
      </c>
      <c r="D78" s="490"/>
      <c r="E78" s="534"/>
      <c r="F78" s="491"/>
      <c r="G78" s="494"/>
      <c r="H78" s="633"/>
      <c r="I78" s="333"/>
      <c r="J78" s="458"/>
      <c r="K78" s="1248">
        <f t="shared" ref="K78:K87" si="17">ROUNDUP(I78*(1+J78),2)</f>
        <v>0</v>
      </c>
      <c r="L78" s="535">
        <f>SUM(L79:L85)</f>
        <v>267655.53999999998</v>
      </c>
      <c r="M78" s="8"/>
      <c r="N78" s="1267">
        <f>K78-(K78*$L$6)</f>
        <v>0</v>
      </c>
      <c r="O78" s="535">
        <f>SUM(O79:O85)</f>
        <v>267655.53999999998</v>
      </c>
      <c r="P78" s="25">
        <f>COUNTIFS($C:$C,C78,$K:$K,CONCATENATE("&lt;&gt;",K78))</f>
        <v>0</v>
      </c>
      <c r="R78" s="25"/>
      <c r="S78" s="113"/>
      <c r="T78" s="113"/>
      <c r="U78" s="113"/>
      <c r="W78" s="25"/>
      <c r="X78" s="1075"/>
    </row>
    <row r="79" spans="1:24" ht="12.75" outlineLevel="2" x14ac:dyDescent="0.25">
      <c r="A79" s="144"/>
      <c r="B79" s="478" t="s">
        <v>48</v>
      </c>
      <c r="C79" s="506" t="s">
        <v>66</v>
      </c>
      <c r="D79" s="480" t="s">
        <v>55</v>
      </c>
      <c r="E79" s="530">
        <v>76.5</v>
      </c>
      <c r="F79" s="465" t="s">
        <v>136</v>
      </c>
      <c r="G79" s="466" t="s">
        <v>115</v>
      </c>
      <c r="H79" s="634">
        <v>820000</v>
      </c>
      <c r="I79" s="332">
        <v>331.93</v>
      </c>
      <c r="J79" s="457">
        <v>0.3</v>
      </c>
      <c r="K79" s="1079">
        <f t="shared" si="17"/>
        <v>431.51</v>
      </c>
      <c r="L79" s="521">
        <f t="shared" ref="L79:L85" si="18">ROUNDUP(K79*E79,2)</f>
        <v>33010.520000000004</v>
      </c>
      <c r="M79" s="8"/>
      <c r="N79" s="1264">
        <f>O79/E79</f>
        <v>431.5100653594771</v>
      </c>
      <c r="O79" s="521">
        <f>ROUNDUP(L79-($L$6*L79),2)</f>
        <v>33010.519999999997</v>
      </c>
      <c r="P79" s="25">
        <f>COUNTIFS($C:$C,C79,$K:$K,CONCATENATE("&lt;&gt;",K79))</f>
        <v>0</v>
      </c>
      <c r="R79" s="25"/>
      <c r="S79" s="112"/>
      <c r="T79" s="112"/>
      <c r="U79" s="112"/>
      <c r="W79" s="25"/>
      <c r="X79" s="1075"/>
    </row>
    <row r="80" spans="1:24" ht="12.75" outlineLevel="2" x14ac:dyDescent="0.25">
      <c r="A80" s="144"/>
      <c r="B80" s="478" t="s">
        <v>158</v>
      </c>
      <c r="C80" s="495" t="s">
        <v>106</v>
      </c>
      <c r="D80" s="471" t="s">
        <v>55</v>
      </c>
      <c r="E80" s="528">
        <v>21.93</v>
      </c>
      <c r="F80" s="465" t="s">
        <v>136</v>
      </c>
      <c r="G80" s="466" t="s">
        <v>116</v>
      </c>
      <c r="H80" s="634" t="s">
        <v>35</v>
      </c>
      <c r="I80" s="332">
        <v>56.02</v>
      </c>
      <c r="J80" s="457">
        <v>0.3</v>
      </c>
      <c r="K80" s="1079">
        <f t="shared" si="17"/>
        <v>72.83</v>
      </c>
      <c r="L80" s="521">
        <f t="shared" si="18"/>
        <v>1597.17</v>
      </c>
      <c r="M80" s="8"/>
      <c r="N80" s="1264">
        <f t="shared" ref="N80:N85" si="19">O80/E80</f>
        <v>72.830369357045143</v>
      </c>
      <c r="O80" s="521">
        <f>ROUNDUP(L80-($L$6*L80),2)</f>
        <v>1597.17</v>
      </c>
      <c r="P80" s="25">
        <f>COUNTIFS($C:$C,C80,$K:$K,CONCATENATE("&lt;&gt;",K80))</f>
        <v>0</v>
      </c>
      <c r="R80" s="25"/>
      <c r="S80" s="112"/>
      <c r="T80" s="112"/>
      <c r="U80" s="112"/>
      <c r="W80" s="25"/>
      <c r="X80" s="1075"/>
    </row>
    <row r="81" spans="1:24" ht="25.5" outlineLevel="2" x14ac:dyDescent="0.25">
      <c r="A81" s="144"/>
      <c r="B81" s="478" t="s">
        <v>159</v>
      </c>
      <c r="C81" s="495" t="s">
        <v>107</v>
      </c>
      <c r="D81" s="471" t="s">
        <v>40</v>
      </c>
      <c r="E81" s="528">
        <v>2</v>
      </c>
      <c r="F81" s="465" t="s">
        <v>136</v>
      </c>
      <c r="G81" s="466" t="s">
        <v>116</v>
      </c>
      <c r="H81" s="634" t="s">
        <v>35</v>
      </c>
      <c r="I81" s="332">
        <v>116.37</v>
      </c>
      <c r="J81" s="457">
        <v>0.3</v>
      </c>
      <c r="K81" s="1079">
        <f t="shared" si="17"/>
        <v>151.29</v>
      </c>
      <c r="L81" s="521">
        <f t="shared" si="18"/>
        <v>302.58</v>
      </c>
      <c r="M81" s="8"/>
      <c r="N81" s="1264">
        <f t="shared" si="19"/>
        <v>151.29</v>
      </c>
      <c r="O81" s="521">
        <f>ROUNDUP(L81-($L$6*L81),2)</f>
        <v>302.58</v>
      </c>
      <c r="P81" s="25">
        <f>COUNTIFS($C:$C,C81,$K:$K,CONCATENATE("&lt;&gt;",K81))</f>
        <v>0</v>
      </c>
      <c r="R81" s="25"/>
      <c r="S81" s="112"/>
      <c r="T81" s="112"/>
      <c r="U81" s="112"/>
      <c r="W81" s="25"/>
      <c r="X81" s="1075"/>
    </row>
    <row r="82" spans="1:24" ht="25.5" outlineLevel="2" x14ac:dyDescent="0.25">
      <c r="A82" s="144"/>
      <c r="B82" s="478" t="s">
        <v>160</v>
      </c>
      <c r="C82" s="495" t="s">
        <v>67</v>
      </c>
      <c r="D82" s="471" t="s">
        <v>40</v>
      </c>
      <c r="E82" s="528">
        <v>1</v>
      </c>
      <c r="F82" s="465" t="s">
        <v>136</v>
      </c>
      <c r="G82" s="466" t="s">
        <v>116</v>
      </c>
      <c r="H82" s="634" t="s">
        <v>35</v>
      </c>
      <c r="I82" s="332">
        <v>432.04</v>
      </c>
      <c r="J82" s="457">
        <v>0.3</v>
      </c>
      <c r="K82" s="1079">
        <f t="shared" si="17"/>
        <v>561.66</v>
      </c>
      <c r="L82" s="521">
        <f t="shared" si="18"/>
        <v>561.66</v>
      </c>
      <c r="M82" s="8"/>
      <c r="N82" s="1264">
        <f t="shared" si="19"/>
        <v>561.66</v>
      </c>
      <c r="O82" s="521">
        <f>ROUNDUP(L82-($L$6*L82),2)</f>
        <v>561.66</v>
      </c>
      <c r="P82" s="25">
        <f>COUNTIFS($C:$C,C82,$K:$K,CONCATENATE("&lt;&gt;",K82))</f>
        <v>0</v>
      </c>
      <c r="R82" s="25"/>
      <c r="S82" s="112"/>
      <c r="T82" s="112"/>
      <c r="U82" s="112"/>
      <c r="W82" s="25"/>
      <c r="X82" s="1075"/>
    </row>
    <row r="83" spans="1:24" ht="25.5" outlineLevel="2" x14ac:dyDescent="0.25">
      <c r="A83" s="144"/>
      <c r="B83" s="478" t="s">
        <v>161</v>
      </c>
      <c r="C83" s="495" t="s">
        <v>68</v>
      </c>
      <c r="D83" s="471" t="s">
        <v>40</v>
      </c>
      <c r="E83" s="528">
        <v>1</v>
      </c>
      <c r="F83" s="465" t="s">
        <v>136</v>
      </c>
      <c r="G83" s="466" t="s">
        <v>115</v>
      </c>
      <c r="H83" s="634">
        <v>821300</v>
      </c>
      <c r="I83" s="332">
        <v>432</v>
      </c>
      <c r="J83" s="457">
        <v>0.3</v>
      </c>
      <c r="K83" s="1079">
        <f t="shared" si="17"/>
        <v>561.6</v>
      </c>
      <c r="L83" s="521">
        <f t="shared" si="18"/>
        <v>561.6</v>
      </c>
      <c r="M83" s="8"/>
      <c r="N83" s="1264">
        <f t="shared" si="19"/>
        <v>561.6</v>
      </c>
      <c r="O83" s="521">
        <f>ROUNDUP(L83-($L$6*L83),2)</f>
        <v>561.6</v>
      </c>
      <c r="P83" s="25">
        <f>COUNTIFS($C:$C,C83,$K:$K,CONCATENATE("&lt;&gt;",K83))</f>
        <v>0</v>
      </c>
      <c r="R83" s="25"/>
      <c r="S83" s="112"/>
      <c r="T83" s="112"/>
      <c r="U83" s="112"/>
      <c r="W83" s="25"/>
      <c r="X83" s="1075"/>
    </row>
    <row r="84" spans="1:24" ht="25.5" outlineLevel="2" x14ac:dyDescent="0.25">
      <c r="A84" s="144"/>
      <c r="B84" s="478" t="s">
        <v>162</v>
      </c>
      <c r="C84" s="495" t="s">
        <v>69</v>
      </c>
      <c r="D84" s="471" t="s">
        <v>40</v>
      </c>
      <c r="E84" s="523">
        <v>130</v>
      </c>
      <c r="F84" s="465" t="s">
        <v>136</v>
      </c>
      <c r="G84" s="466" t="s">
        <v>115</v>
      </c>
      <c r="H84" s="634">
        <v>821400</v>
      </c>
      <c r="I84" s="332">
        <v>541.1</v>
      </c>
      <c r="J84" s="457">
        <v>0.3</v>
      </c>
      <c r="K84" s="1079">
        <f t="shared" si="17"/>
        <v>703.43</v>
      </c>
      <c r="L84" s="521">
        <f t="shared" si="18"/>
        <v>91445.9</v>
      </c>
      <c r="M84" s="8"/>
      <c r="N84" s="1264">
        <f t="shared" si="19"/>
        <v>703.43</v>
      </c>
      <c r="O84" s="521">
        <f>ROUNDUP(L84-($L$6*L84),2)</f>
        <v>91445.9</v>
      </c>
      <c r="P84" s="25">
        <f>COUNTIFS($C:$C,C84,$K:$K,CONCATENATE("&lt;&gt;",K84))</f>
        <v>0</v>
      </c>
      <c r="R84" s="25"/>
      <c r="S84" s="112"/>
      <c r="T84" s="112"/>
      <c r="U84" s="112"/>
      <c r="W84" s="25"/>
      <c r="X84" s="1075"/>
    </row>
    <row r="85" spans="1:24" ht="38.25" outlineLevel="2" x14ac:dyDescent="0.25">
      <c r="A85" s="144"/>
      <c r="B85" s="478" t="s">
        <v>163</v>
      </c>
      <c r="C85" s="470" t="s">
        <v>1909</v>
      </c>
      <c r="D85" s="471" t="s">
        <v>40</v>
      </c>
      <c r="E85" s="528">
        <v>19</v>
      </c>
      <c r="F85" s="486" t="s">
        <v>136</v>
      </c>
      <c r="G85" s="466" t="s">
        <v>137</v>
      </c>
      <c r="H85" s="634" t="s">
        <v>35</v>
      </c>
      <c r="I85" s="332">
        <f>2134.08+4147.79*6/6.2</f>
        <v>6148.0703225806446</v>
      </c>
      <c r="J85" s="457">
        <v>0.2</v>
      </c>
      <c r="K85" s="1079">
        <f t="shared" si="17"/>
        <v>7377.6900000000005</v>
      </c>
      <c r="L85" s="521">
        <f t="shared" si="18"/>
        <v>140176.10999999999</v>
      </c>
      <c r="M85" s="8"/>
      <c r="N85" s="1264">
        <f t="shared" si="19"/>
        <v>7377.69</v>
      </c>
      <c r="O85" s="521">
        <f>ROUNDUP(L85-($L$6*L85),2)</f>
        <v>140176.10999999999</v>
      </c>
      <c r="P85" s="25">
        <f>COUNTIFS($C:$C,C85,$K:$K,CONCATENATE("&lt;&gt;",K85))</f>
        <v>0</v>
      </c>
      <c r="R85" s="25"/>
      <c r="S85" s="112"/>
      <c r="T85" s="112"/>
      <c r="U85" s="112"/>
      <c r="W85" s="25"/>
      <c r="X85" s="1075"/>
    </row>
    <row r="86" spans="1:24" ht="12.75" x14ac:dyDescent="0.25">
      <c r="A86" s="144"/>
      <c r="B86" s="509"/>
      <c r="C86" s="594"/>
      <c r="D86" s="475"/>
      <c r="E86" s="526"/>
      <c r="F86" s="476"/>
      <c r="G86" s="477"/>
      <c r="H86" s="641"/>
      <c r="I86" s="527"/>
      <c r="J86" s="545"/>
      <c r="K86" s="1245">
        <f t="shared" si="17"/>
        <v>0</v>
      </c>
      <c r="L86" s="529"/>
      <c r="M86" s="8"/>
      <c r="N86" s="1266">
        <f>K86-(K86*$L$6)</f>
        <v>0</v>
      </c>
      <c r="O86" s="529">
        <f t="shared" ref="O86:O143" si="20">ROUNDUP(N86*E86,2)</f>
        <v>0</v>
      </c>
      <c r="P86" s="25">
        <f>COUNTIFS($C:$C,C86,$K:$K,CONCATENATE("&lt;&gt;",K86))</f>
        <v>0</v>
      </c>
      <c r="R86" s="25"/>
      <c r="S86" s="112"/>
      <c r="T86" s="112"/>
      <c r="U86" s="112"/>
      <c r="W86" s="25"/>
      <c r="X86" s="1075"/>
    </row>
    <row r="87" spans="1:24" ht="12.75" x14ac:dyDescent="0.25">
      <c r="A87" s="144"/>
      <c r="B87" s="576" t="s">
        <v>171</v>
      </c>
      <c r="C87" s="585" t="s">
        <v>104</v>
      </c>
      <c r="D87" s="586"/>
      <c r="E87" s="601"/>
      <c r="F87" s="587"/>
      <c r="G87" s="580"/>
      <c r="H87" s="640"/>
      <c r="I87" s="605"/>
      <c r="J87" s="648"/>
      <c r="K87" s="1246">
        <f t="shared" si="17"/>
        <v>0</v>
      </c>
      <c r="L87" s="606">
        <f>L88+L118+L144+L173+L201+L226</f>
        <v>1471638.52</v>
      </c>
      <c r="M87" s="8"/>
      <c r="N87" s="1265">
        <f>K87-(K87*$L$6)</f>
        <v>0</v>
      </c>
      <c r="O87" s="606">
        <f>O88+O118+O144+O173+O201+O226</f>
        <v>1471638.52</v>
      </c>
      <c r="P87" s="25">
        <f>COUNTIFS($C:$C,C87,$K:$K,CONCATENATE("&lt;&gt;",K87))</f>
        <v>0</v>
      </c>
      <c r="R87" s="25"/>
      <c r="S87" s="112"/>
      <c r="T87" s="112"/>
      <c r="U87" s="112"/>
      <c r="W87" s="25"/>
      <c r="X87" s="1075"/>
    </row>
    <row r="88" spans="1:24" ht="25.5" outlineLevel="1" x14ac:dyDescent="0.25">
      <c r="A88" s="144"/>
      <c r="B88" s="488" t="s">
        <v>30</v>
      </c>
      <c r="C88" s="489" t="s">
        <v>1795</v>
      </c>
      <c r="D88" s="490"/>
      <c r="E88" s="534"/>
      <c r="F88" s="491"/>
      <c r="G88" s="494"/>
      <c r="H88" s="633"/>
      <c r="I88" s="333"/>
      <c r="J88" s="458"/>
      <c r="K88" s="1248"/>
      <c r="L88" s="535">
        <f>SUM(L89:L115)</f>
        <v>244581.09</v>
      </c>
      <c r="M88" s="8"/>
      <c r="N88" s="1267">
        <f>K88-(K88*$L$6)</f>
        <v>0</v>
      </c>
      <c r="O88" s="535">
        <f>SUM(O89:O115)</f>
        <v>244581.09</v>
      </c>
      <c r="P88" s="25">
        <f>COUNTIFS($C:$C,C88,$K:$K,CONCATENATE("&lt;&gt;",K88))</f>
        <v>0</v>
      </c>
      <c r="R88" s="25"/>
      <c r="S88" s="112"/>
      <c r="T88" s="112"/>
      <c r="U88" s="112"/>
      <c r="W88" s="25"/>
      <c r="X88" s="1075"/>
    </row>
    <row r="89" spans="1:24" ht="25.5" outlineLevel="1" x14ac:dyDescent="0.25">
      <c r="A89" s="144"/>
      <c r="B89" s="478" t="s">
        <v>1632</v>
      </c>
      <c r="C89" s="495" t="s">
        <v>366</v>
      </c>
      <c r="D89" s="471" t="s">
        <v>40</v>
      </c>
      <c r="E89" s="523">
        <v>5</v>
      </c>
      <c r="F89" s="465" t="s">
        <v>35</v>
      </c>
      <c r="G89" s="466" t="s">
        <v>137</v>
      </c>
      <c r="H89" s="634" t="s">
        <v>35</v>
      </c>
      <c r="I89" s="332">
        <v>4147.79</v>
      </c>
      <c r="J89" s="457">
        <v>0.2</v>
      </c>
      <c r="K89" s="1079">
        <f t="shared" ref="K89:K115" si="21">ROUNDUP(I89*(1+J89),2)</f>
        <v>4977.3500000000004</v>
      </c>
      <c r="L89" s="521">
        <f t="shared" ref="L89:L115" si="22">ROUNDUP(K89*E89,2)</f>
        <v>24886.75</v>
      </c>
      <c r="M89" s="8"/>
      <c r="N89" s="1264">
        <f>O89/E89</f>
        <v>4977.3500000000004</v>
      </c>
      <c r="O89" s="521">
        <f>ROUNDUP(L89-($L$6*L89),2)</f>
        <v>24886.75</v>
      </c>
      <c r="P89" s="25">
        <f>COUNTIFS($C:$C,C89,$K:$K,CONCATENATE("&lt;&gt;",K89))</f>
        <v>0</v>
      </c>
      <c r="R89" s="25"/>
      <c r="S89" s="112"/>
      <c r="T89" s="112"/>
      <c r="U89" s="112"/>
      <c r="W89" s="25"/>
      <c r="X89" s="1075"/>
    </row>
    <row r="90" spans="1:24" ht="25.5" outlineLevel="1" x14ac:dyDescent="0.25">
      <c r="A90" s="144"/>
      <c r="B90" s="478" t="s">
        <v>1633</v>
      </c>
      <c r="C90" s="495" t="s">
        <v>367</v>
      </c>
      <c r="D90" s="471" t="s">
        <v>40</v>
      </c>
      <c r="E90" s="523">
        <v>2</v>
      </c>
      <c r="F90" s="465" t="s">
        <v>35</v>
      </c>
      <c r="G90" s="466" t="s">
        <v>137</v>
      </c>
      <c r="H90" s="634" t="s">
        <v>35</v>
      </c>
      <c r="I90" s="332">
        <v>1895.86</v>
      </c>
      <c r="J90" s="457">
        <v>0.2</v>
      </c>
      <c r="K90" s="1079">
        <f t="shared" si="21"/>
        <v>2275.0400000000004</v>
      </c>
      <c r="L90" s="521">
        <f t="shared" si="22"/>
        <v>4550.08</v>
      </c>
      <c r="M90" s="8"/>
      <c r="N90" s="1264">
        <f t="shared" ref="N90:N115" si="23">O90/E90</f>
        <v>2275.04</v>
      </c>
      <c r="O90" s="521">
        <f>ROUNDUP(L90-($L$6*L90),2)</f>
        <v>4550.08</v>
      </c>
      <c r="P90" s="25">
        <f>COUNTIFS($C:$C,C90,$K:$K,CONCATENATE("&lt;&gt;",K90))</f>
        <v>0</v>
      </c>
      <c r="R90" s="25"/>
      <c r="S90" s="112"/>
      <c r="T90" s="112"/>
      <c r="U90" s="112"/>
      <c r="W90" s="25"/>
      <c r="X90" s="1075"/>
    </row>
    <row r="91" spans="1:24" ht="25.5" outlineLevel="1" x14ac:dyDescent="0.25">
      <c r="A91" s="144"/>
      <c r="B91" s="478" t="s">
        <v>1634</v>
      </c>
      <c r="C91" s="495" t="s">
        <v>368</v>
      </c>
      <c r="D91" s="471" t="s">
        <v>40</v>
      </c>
      <c r="E91" s="523">
        <v>2</v>
      </c>
      <c r="F91" s="465" t="s">
        <v>35</v>
      </c>
      <c r="G91" s="466" t="s">
        <v>137</v>
      </c>
      <c r="H91" s="634" t="s">
        <v>35</v>
      </c>
      <c r="I91" s="332">
        <v>1923.1</v>
      </c>
      <c r="J91" s="457">
        <v>0.2</v>
      </c>
      <c r="K91" s="1079">
        <f t="shared" si="21"/>
        <v>2307.7199999999998</v>
      </c>
      <c r="L91" s="521">
        <f t="shared" si="22"/>
        <v>4615.4399999999996</v>
      </c>
      <c r="M91" s="8"/>
      <c r="N91" s="1264">
        <f t="shared" si="23"/>
        <v>2307.7199999999998</v>
      </c>
      <c r="O91" s="521">
        <f>ROUNDUP(L91-($L$6*L91),2)</f>
        <v>4615.4399999999996</v>
      </c>
      <c r="P91" s="25">
        <f>COUNTIFS($C:$C,C91,$K:$K,CONCATENATE("&lt;&gt;",K91))</f>
        <v>0</v>
      </c>
      <c r="R91" s="25"/>
      <c r="S91" s="112"/>
      <c r="T91" s="112"/>
      <c r="U91" s="112"/>
      <c r="W91" s="25"/>
      <c r="X91" s="1075"/>
    </row>
    <row r="92" spans="1:24" ht="25.5" outlineLevel="1" x14ac:dyDescent="0.25">
      <c r="A92" s="144"/>
      <c r="B92" s="478" t="s">
        <v>1635</v>
      </c>
      <c r="C92" s="495" t="s">
        <v>369</v>
      </c>
      <c r="D92" s="471" t="s">
        <v>40</v>
      </c>
      <c r="E92" s="523">
        <v>1</v>
      </c>
      <c r="F92" s="465" t="s">
        <v>35</v>
      </c>
      <c r="G92" s="466" t="s">
        <v>137</v>
      </c>
      <c r="H92" s="634" t="s">
        <v>35</v>
      </c>
      <c r="I92" s="332">
        <v>2134.0800000000004</v>
      </c>
      <c r="J92" s="457">
        <v>0.2</v>
      </c>
      <c r="K92" s="1079">
        <f t="shared" si="21"/>
        <v>2560.9</v>
      </c>
      <c r="L92" s="521">
        <f t="shared" si="22"/>
        <v>2560.9</v>
      </c>
      <c r="M92" s="8"/>
      <c r="N92" s="1264">
        <f t="shared" si="23"/>
        <v>2560.9</v>
      </c>
      <c r="O92" s="521">
        <f>ROUNDUP(L92-($L$6*L92),2)</f>
        <v>2560.9</v>
      </c>
      <c r="P92" s="25">
        <f>COUNTIFS($C:$C,C92,$K:$K,CONCATENATE("&lt;&gt;",K92))</f>
        <v>0</v>
      </c>
      <c r="R92" s="25"/>
      <c r="S92" s="112"/>
      <c r="T92" s="112"/>
      <c r="U92" s="112"/>
      <c r="W92" s="25"/>
      <c r="X92" s="1075"/>
    </row>
    <row r="93" spans="1:24" ht="25.5" outlineLevel="1" x14ac:dyDescent="0.25">
      <c r="A93" s="144"/>
      <c r="B93" s="478" t="s">
        <v>1636</v>
      </c>
      <c r="C93" s="495" t="s">
        <v>370</v>
      </c>
      <c r="D93" s="471" t="s">
        <v>40</v>
      </c>
      <c r="E93" s="523">
        <v>2</v>
      </c>
      <c r="F93" s="465" t="s">
        <v>35</v>
      </c>
      <c r="G93" s="466" t="s">
        <v>137</v>
      </c>
      <c r="H93" s="634" t="s">
        <v>35</v>
      </c>
      <c r="I93" s="332">
        <v>2022.24</v>
      </c>
      <c r="J93" s="457">
        <v>0.2</v>
      </c>
      <c r="K93" s="1079">
        <f t="shared" si="21"/>
        <v>2426.69</v>
      </c>
      <c r="L93" s="521">
        <f t="shared" si="22"/>
        <v>4853.38</v>
      </c>
      <c r="M93" s="8"/>
      <c r="N93" s="1264">
        <f t="shared" si="23"/>
        <v>2426.69</v>
      </c>
      <c r="O93" s="521">
        <f>ROUNDUP(L93-($L$6*L93),2)</f>
        <v>4853.38</v>
      </c>
      <c r="P93" s="25">
        <f>COUNTIFS($C:$C,C93,$K:$K,CONCATENATE("&lt;&gt;",K93))</f>
        <v>0</v>
      </c>
      <c r="R93" s="25"/>
      <c r="S93" s="112"/>
      <c r="T93" s="112"/>
      <c r="U93" s="112"/>
      <c r="W93" s="25"/>
      <c r="X93" s="1075"/>
    </row>
    <row r="94" spans="1:24" ht="25.5" outlineLevel="1" x14ac:dyDescent="0.25">
      <c r="A94" s="144"/>
      <c r="B94" s="478" t="s">
        <v>1637</v>
      </c>
      <c r="C94" s="495" t="s">
        <v>371</v>
      </c>
      <c r="D94" s="471" t="s">
        <v>40</v>
      </c>
      <c r="E94" s="523">
        <v>1</v>
      </c>
      <c r="F94" s="465" t="s">
        <v>35</v>
      </c>
      <c r="G94" s="466" t="s">
        <v>137</v>
      </c>
      <c r="H94" s="634" t="s">
        <v>35</v>
      </c>
      <c r="I94" s="332">
        <v>2022.24</v>
      </c>
      <c r="J94" s="457">
        <v>0.2</v>
      </c>
      <c r="K94" s="1079">
        <f t="shared" si="21"/>
        <v>2426.69</v>
      </c>
      <c r="L94" s="521">
        <f t="shared" si="22"/>
        <v>2426.69</v>
      </c>
      <c r="M94" s="8"/>
      <c r="N94" s="1264">
        <f t="shared" si="23"/>
        <v>2426.69</v>
      </c>
      <c r="O94" s="521">
        <f>ROUNDUP(L94-($L$6*L94),2)</f>
        <v>2426.69</v>
      </c>
      <c r="P94" s="25">
        <f>COUNTIFS($C:$C,C94,$K:$K,CONCATENATE("&lt;&gt;",K94))</f>
        <v>0</v>
      </c>
      <c r="R94" s="25"/>
      <c r="S94" s="112"/>
      <c r="T94" s="112"/>
      <c r="U94" s="112"/>
      <c r="W94" s="25"/>
      <c r="X94" s="1075"/>
    </row>
    <row r="95" spans="1:24" ht="63.75" outlineLevel="1" x14ac:dyDescent="0.25">
      <c r="A95" s="144"/>
      <c r="B95" s="478" t="s">
        <v>1638</v>
      </c>
      <c r="C95" s="495" t="s">
        <v>1619</v>
      </c>
      <c r="D95" s="471" t="s">
        <v>40</v>
      </c>
      <c r="E95" s="523">
        <v>5</v>
      </c>
      <c r="F95" s="465" t="s">
        <v>35</v>
      </c>
      <c r="G95" s="466" t="s">
        <v>137</v>
      </c>
      <c r="H95" s="634" t="s">
        <v>35</v>
      </c>
      <c r="I95" s="332">
        <v>4597.59</v>
      </c>
      <c r="J95" s="457">
        <v>0.2</v>
      </c>
      <c r="K95" s="1079">
        <f t="shared" si="21"/>
        <v>5517.1100000000006</v>
      </c>
      <c r="L95" s="521">
        <f t="shared" si="22"/>
        <v>27585.55</v>
      </c>
      <c r="M95" s="8"/>
      <c r="N95" s="1264">
        <f t="shared" si="23"/>
        <v>5517.11</v>
      </c>
      <c r="O95" s="521">
        <f>ROUNDUP(L95-($L$6*L95),2)</f>
        <v>27585.55</v>
      </c>
      <c r="P95" s="25">
        <f>COUNTIFS($C:$C,C95,$K:$K,CONCATENATE("&lt;&gt;",K95))</f>
        <v>0</v>
      </c>
      <c r="R95" s="25"/>
      <c r="S95" s="112"/>
      <c r="T95" s="112"/>
      <c r="U95" s="112"/>
      <c r="W95" s="25"/>
      <c r="X95" s="1075"/>
    </row>
    <row r="96" spans="1:24" ht="63.75" outlineLevel="1" x14ac:dyDescent="0.25">
      <c r="A96" s="144"/>
      <c r="B96" s="478" t="s">
        <v>1639</v>
      </c>
      <c r="C96" s="495" t="s">
        <v>1620</v>
      </c>
      <c r="D96" s="471" t="s">
        <v>40</v>
      </c>
      <c r="E96" s="523">
        <v>1</v>
      </c>
      <c r="F96" s="465" t="s">
        <v>35</v>
      </c>
      <c r="G96" s="466" t="s">
        <v>137</v>
      </c>
      <c r="H96" s="634" t="s">
        <v>35</v>
      </c>
      <c r="I96" s="332">
        <v>4204.76</v>
      </c>
      <c r="J96" s="457">
        <v>0.2</v>
      </c>
      <c r="K96" s="1079">
        <f t="shared" si="21"/>
        <v>5045.72</v>
      </c>
      <c r="L96" s="521">
        <f t="shared" si="22"/>
        <v>5045.72</v>
      </c>
      <c r="M96" s="8"/>
      <c r="N96" s="1264">
        <f t="shared" si="23"/>
        <v>5045.72</v>
      </c>
      <c r="O96" s="521">
        <f>ROUNDUP(L96-($L$6*L96),2)</f>
        <v>5045.72</v>
      </c>
      <c r="P96" s="25">
        <f>COUNTIFS($C:$C,C96,$K:$K,CONCATENATE("&lt;&gt;",K96))</f>
        <v>0</v>
      </c>
      <c r="R96" s="25"/>
      <c r="S96" s="112"/>
      <c r="T96" s="112"/>
      <c r="U96" s="112"/>
      <c r="W96" s="25"/>
      <c r="X96" s="1075"/>
    </row>
    <row r="97" spans="1:24" ht="63.75" outlineLevel="1" x14ac:dyDescent="0.25">
      <c r="A97" s="144"/>
      <c r="B97" s="478" t="s">
        <v>1640</v>
      </c>
      <c r="C97" s="495" t="s">
        <v>1621</v>
      </c>
      <c r="D97" s="471" t="s">
        <v>40</v>
      </c>
      <c r="E97" s="523">
        <v>5</v>
      </c>
      <c r="F97" s="465" t="s">
        <v>35</v>
      </c>
      <c r="G97" s="466" t="s">
        <v>137</v>
      </c>
      <c r="H97" s="634" t="s">
        <v>35</v>
      </c>
      <c r="I97" s="332">
        <v>3591.32</v>
      </c>
      <c r="J97" s="457">
        <v>0.2</v>
      </c>
      <c r="K97" s="1079">
        <f t="shared" si="21"/>
        <v>4309.59</v>
      </c>
      <c r="L97" s="521">
        <f t="shared" si="22"/>
        <v>21547.95</v>
      </c>
      <c r="M97" s="8"/>
      <c r="N97" s="1264">
        <f t="shared" si="23"/>
        <v>4309.59</v>
      </c>
      <c r="O97" s="521">
        <f>ROUNDUP(L97-($L$6*L97),2)</f>
        <v>21547.95</v>
      </c>
      <c r="P97" s="25">
        <f>COUNTIFS($C:$C,C97,$K:$K,CONCATENATE("&lt;&gt;",K97))</f>
        <v>0</v>
      </c>
      <c r="R97" s="25"/>
      <c r="S97" s="112"/>
      <c r="T97" s="112"/>
      <c r="U97" s="112"/>
      <c r="W97" s="25"/>
      <c r="X97" s="1075"/>
    </row>
    <row r="98" spans="1:24" ht="63.75" outlineLevel="1" x14ac:dyDescent="0.25">
      <c r="A98" s="144"/>
      <c r="B98" s="478" t="s">
        <v>1641</v>
      </c>
      <c r="C98" s="495" t="s">
        <v>1622</v>
      </c>
      <c r="D98" s="471" t="s">
        <v>40</v>
      </c>
      <c r="E98" s="523">
        <v>4</v>
      </c>
      <c r="F98" s="465" t="s">
        <v>35</v>
      </c>
      <c r="G98" s="466" t="s">
        <v>137</v>
      </c>
      <c r="H98" s="634" t="s">
        <v>35</v>
      </c>
      <c r="I98" s="332">
        <v>2762.8500000000004</v>
      </c>
      <c r="J98" s="457">
        <v>0.2</v>
      </c>
      <c r="K98" s="1079">
        <f t="shared" si="21"/>
        <v>3315.42</v>
      </c>
      <c r="L98" s="521">
        <f t="shared" si="22"/>
        <v>13261.68</v>
      </c>
      <c r="M98" s="8"/>
      <c r="N98" s="1264">
        <f t="shared" si="23"/>
        <v>3315.42</v>
      </c>
      <c r="O98" s="521">
        <f>ROUNDUP(L98-($L$6*L98),2)</f>
        <v>13261.68</v>
      </c>
      <c r="P98" s="25">
        <f>COUNTIFS($C:$C,C98,$K:$K,CONCATENATE("&lt;&gt;",K98))</f>
        <v>0</v>
      </c>
      <c r="R98" s="25"/>
      <c r="S98" s="112"/>
      <c r="T98" s="112"/>
      <c r="U98" s="112"/>
      <c r="W98" s="25"/>
      <c r="X98" s="1075"/>
    </row>
    <row r="99" spans="1:24" ht="38.25" outlineLevel="1" x14ac:dyDescent="0.25">
      <c r="A99" s="144"/>
      <c r="B99" s="478" t="s">
        <v>1642</v>
      </c>
      <c r="C99" s="495" t="s">
        <v>1623</v>
      </c>
      <c r="D99" s="471" t="s">
        <v>40</v>
      </c>
      <c r="E99" s="523">
        <v>2</v>
      </c>
      <c r="F99" s="465" t="s">
        <v>35</v>
      </c>
      <c r="G99" s="466" t="s">
        <v>137</v>
      </c>
      <c r="H99" s="634" t="s">
        <v>35</v>
      </c>
      <c r="I99" s="332">
        <v>4024.3900000000003</v>
      </c>
      <c r="J99" s="457">
        <v>0.2</v>
      </c>
      <c r="K99" s="1079">
        <f t="shared" si="21"/>
        <v>4829.2700000000004</v>
      </c>
      <c r="L99" s="521">
        <f t="shared" si="22"/>
        <v>9658.5400000000009</v>
      </c>
      <c r="M99" s="8"/>
      <c r="N99" s="1264">
        <f t="shared" si="23"/>
        <v>4829.2700000000004</v>
      </c>
      <c r="O99" s="521">
        <f>ROUNDUP(L99-($L$6*L99),2)</f>
        <v>9658.5400000000009</v>
      </c>
      <c r="P99" s="25">
        <f>COUNTIFS($C:$C,C99,$K:$K,CONCATENATE("&lt;&gt;",K99))</f>
        <v>0</v>
      </c>
      <c r="R99" s="25"/>
      <c r="S99" s="112"/>
      <c r="T99" s="112"/>
      <c r="U99" s="112"/>
      <c r="W99" s="25"/>
      <c r="X99" s="1075"/>
    </row>
    <row r="100" spans="1:24" ht="127.5" outlineLevel="1" x14ac:dyDescent="0.25">
      <c r="A100" s="144"/>
      <c r="B100" s="478" t="s">
        <v>1643</v>
      </c>
      <c r="C100" s="495" t="s">
        <v>1624</v>
      </c>
      <c r="D100" s="471" t="s">
        <v>40</v>
      </c>
      <c r="E100" s="523">
        <v>1</v>
      </c>
      <c r="F100" s="465" t="s">
        <v>35</v>
      </c>
      <c r="G100" s="466" t="s">
        <v>137</v>
      </c>
      <c r="H100" s="634" t="s">
        <v>35</v>
      </c>
      <c r="I100" s="332">
        <v>35246.240000000005</v>
      </c>
      <c r="J100" s="457">
        <v>0.2</v>
      </c>
      <c r="K100" s="1079">
        <f t="shared" si="21"/>
        <v>42295.490000000005</v>
      </c>
      <c r="L100" s="521">
        <f t="shared" si="22"/>
        <v>42295.49</v>
      </c>
      <c r="M100" s="8"/>
      <c r="N100" s="1264">
        <f t="shared" si="23"/>
        <v>42295.49</v>
      </c>
      <c r="O100" s="521">
        <f>ROUNDUP(L100-($L$6*L100),2)</f>
        <v>42295.49</v>
      </c>
      <c r="P100" s="25">
        <f>COUNTIFS($C:$C,C100,$K:$K,CONCATENATE("&lt;&gt;",K100))</f>
        <v>0</v>
      </c>
      <c r="R100" s="25"/>
      <c r="S100" s="112"/>
      <c r="T100" s="112"/>
      <c r="U100" s="112"/>
      <c r="W100" s="25"/>
      <c r="X100" s="1075"/>
    </row>
    <row r="101" spans="1:24" ht="25.5" outlineLevel="1" x14ac:dyDescent="0.25">
      <c r="A101" s="144"/>
      <c r="B101" s="478" t="s">
        <v>1644</v>
      </c>
      <c r="C101" s="495" t="s">
        <v>372</v>
      </c>
      <c r="D101" s="471" t="s">
        <v>40</v>
      </c>
      <c r="E101" s="523">
        <v>1</v>
      </c>
      <c r="F101" s="465" t="s">
        <v>35</v>
      </c>
      <c r="G101" s="466" t="s">
        <v>137</v>
      </c>
      <c r="H101" s="634" t="s">
        <v>35</v>
      </c>
      <c r="I101" s="332">
        <v>1106.4100000000001</v>
      </c>
      <c r="J101" s="457">
        <v>0.2</v>
      </c>
      <c r="K101" s="1079">
        <f t="shared" si="21"/>
        <v>1327.7</v>
      </c>
      <c r="L101" s="521">
        <f t="shared" si="22"/>
        <v>1327.7</v>
      </c>
      <c r="M101" s="8"/>
      <c r="N101" s="1264">
        <f t="shared" si="23"/>
        <v>1327.7</v>
      </c>
      <c r="O101" s="521">
        <f>ROUNDUP(L101-($L$6*L101),2)</f>
        <v>1327.7</v>
      </c>
      <c r="P101" s="25">
        <f>COUNTIFS($C:$C,C101,$K:$K,CONCATENATE("&lt;&gt;",K101))</f>
        <v>0</v>
      </c>
      <c r="R101" s="25"/>
      <c r="S101" s="112"/>
      <c r="T101" s="112"/>
      <c r="U101" s="112"/>
      <c r="W101" s="25"/>
      <c r="X101" s="1075"/>
    </row>
    <row r="102" spans="1:24" ht="38.25" outlineLevel="1" x14ac:dyDescent="0.25">
      <c r="A102" s="144"/>
      <c r="B102" s="478" t="s">
        <v>1645</v>
      </c>
      <c r="C102" s="495" t="s">
        <v>1625</v>
      </c>
      <c r="D102" s="471" t="s">
        <v>40</v>
      </c>
      <c r="E102" s="523">
        <v>19</v>
      </c>
      <c r="F102" s="465" t="s">
        <v>35</v>
      </c>
      <c r="G102" s="466" t="s">
        <v>137</v>
      </c>
      <c r="H102" s="634" t="s">
        <v>35</v>
      </c>
      <c r="I102" s="332">
        <v>298.13</v>
      </c>
      <c r="J102" s="457">
        <v>0.2</v>
      </c>
      <c r="K102" s="1079">
        <f t="shared" si="21"/>
        <v>357.76</v>
      </c>
      <c r="L102" s="521">
        <f t="shared" si="22"/>
        <v>6797.44</v>
      </c>
      <c r="M102" s="8"/>
      <c r="N102" s="1264">
        <f t="shared" si="23"/>
        <v>357.76</v>
      </c>
      <c r="O102" s="521">
        <f>ROUNDUP(L102-($L$6*L102),2)</f>
        <v>6797.44</v>
      </c>
      <c r="P102" s="25">
        <f>COUNTIFS($C:$C,C102,$K:$K,CONCATENATE("&lt;&gt;",K102))</f>
        <v>0</v>
      </c>
      <c r="R102" s="25"/>
      <c r="S102" s="112"/>
      <c r="T102" s="112"/>
      <c r="U102" s="112"/>
      <c r="W102" s="25"/>
      <c r="X102" s="1075"/>
    </row>
    <row r="103" spans="1:24" ht="25.5" outlineLevel="1" x14ac:dyDescent="0.25">
      <c r="A103" s="144"/>
      <c r="B103" s="478" t="s">
        <v>1646</v>
      </c>
      <c r="C103" s="495" t="s">
        <v>373</v>
      </c>
      <c r="D103" s="471" t="s">
        <v>40</v>
      </c>
      <c r="E103" s="523">
        <v>1</v>
      </c>
      <c r="F103" s="465" t="s">
        <v>35</v>
      </c>
      <c r="G103" s="466" t="s">
        <v>137</v>
      </c>
      <c r="H103" s="634" t="s">
        <v>35</v>
      </c>
      <c r="I103" s="332">
        <v>2155.4100000000003</v>
      </c>
      <c r="J103" s="457">
        <v>0.2</v>
      </c>
      <c r="K103" s="1079">
        <f t="shared" si="21"/>
        <v>2586.5</v>
      </c>
      <c r="L103" s="521">
        <f t="shared" si="22"/>
        <v>2586.5</v>
      </c>
      <c r="M103" s="8"/>
      <c r="N103" s="1264">
        <f t="shared" si="23"/>
        <v>2586.5</v>
      </c>
      <c r="O103" s="521">
        <f>ROUNDUP(L103-($L$6*L103),2)</f>
        <v>2586.5</v>
      </c>
      <c r="P103" s="25">
        <f>COUNTIFS($C:$C,C103,$K:$K,CONCATENATE("&lt;&gt;",K103))</f>
        <v>0</v>
      </c>
      <c r="R103" s="25"/>
      <c r="S103" s="112"/>
      <c r="T103" s="112"/>
      <c r="U103" s="112"/>
      <c r="W103" s="25"/>
      <c r="X103" s="1075"/>
    </row>
    <row r="104" spans="1:24" ht="38.25" outlineLevel="1" x14ac:dyDescent="0.25">
      <c r="A104" s="144"/>
      <c r="B104" s="478" t="s">
        <v>1647</v>
      </c>
      <c r="C104" s="495" t="s">
        <v>374</v>
      </c>
      <c r="D104" s="471" t="s">
        <v>57</v>
      </c>
      <c r="E104" s="523">
        <v>20</v>
      </c>
      <c r="F104" s="465" t="s">
        <v>35</v>
      </c>
      <c r="G104" s="466" t="s">
        <v>137</v>
      </c>
      <c r="H104" s="634" t="s">
        <v>35</v>
      </c>
      <c r="I104" s="332">
        <v>12.24</v>
      </c>
      <c r="J104" s="457">
        <v>0.2</v>
      </c>
      <c r="K104" s="1079">
        <f t="shared" si="21"/>
        <v>14.69</v>
      </c>
      <c r="L104" s="521">
        <f t="shared" si="22"/>
        <v>293.8</v>
      </c>
      <c r="M104" s="8"/>
      <c r="N104" s="1264">
        <f t="shared" si="23"/>
        <v>14.690000000000001</v>
      </c>
      <c r="O104" s="521">
        <f>ROUNDUP(L104-($L$6*L104),2)</f>
        <v>293.8</v>
      </c>
      <c r="P104" s="25">
        <f>COUNTIFS($C:$C,C104,$K:$K,CONCATENATE("&lt;&gt;",K104))</f>
        <v>0</v>
      </c>
      <c r="R104" s="25"/>
      <c r="S104" s="112"/>
      <c r="T104" s="112"/>
      <c r="U104" s="112"/>
      <c r="W104" s="25"/>
      <c r="X104" s="1075"/>
    </row>
    <row r="105" spans="1:24" ht="63.75" outlineLevel="1" x14ac:dyDescent="0.25">
      <c r="A105" s="144"/>
      <c r="B105" s="478" t="s">
        <v>1648</v>
      </c>
      <c r="C105" s="495" t="s">
        <v>1626</v>
      </c>
      <c r="D105" s="471" t="s">
        <v>57</v>
      </c>
      <c r="E105" s="523">
        <v>345</v>
      </c>
      <c r="F105" s="465" t="s">
        <v>35</v>
      </c>
      <c r="G105" s="466" t="s">
        <v>137</v>
      </c>
      <c r="H105" s="634" t="s">
        <v>35</v>
      </c>
      <c r="I105" s="332">
        <v>122.62</v>
      </c>
      <c r="J105" s="457">
        <v>0.2</v>
      </c>
      <c r="K105" s="1079">
        <f t="shared" si="21"/>
        <v>147.14999999999998</v>
      </c>
      <c r="L105" s="521">
        <f t="shared" si="22"/>
        <v>50766.75</v>
      </c>
      <c r="M105" s="8"/>
      <c r="N105" s="1264">
        <f t="shared" si="23"/>
        <v>147.15</v>
      </c>
      <c r="O105" s="521">
        <f>ROUNDUP(L105-($L$6*L105),2)</f>
        <v>50766.75</v>
      </c>
      <c r="P105" s="25">
        <f>COUNTIFS($C:$C,C105,$K:$K,CONCATENATE("&lt;&gt;",K105))</f>
        <v>0</v>
      </c>
      <c r="R105" s="25"/>
      <c r="S105" s="112"/>
      <c r="T105" s="112"/>
      <c r="U105" s="112"/>
      <c r="W105" s="25"/>
      <c r="X105" s="1075"/>
    </row>
    <row r="106" spans="1:24" ht="76.5" outlineLevel="1" x14ac:dyDescent="0.25">
      <c r="A106" s="144"/>
      <c r="B106" s="478" t="s">
        <v>1649</v>
      </c>
      <c r="C106" s="495" t="s">
        <v>1627</v>
      </c>
      <c r="D106" s="471" t="s">
        <v>57</v>
      </c>
      <c r="E106" s="523">
        <v>149</v>
      </c>
      <c r="F106" s="465" t="s">
        <v>35</v>
      </c>
      <c r="G106" s="466" t="s">
        <v>137</v>
      </c>
      <c r="H106" s="634" t="s">
        <v>35</v>
      </c>
      <c r="I106" s="332">
        <v>17.57</v>
      </c>
      <c r="J106" s="457">
        <v>0.2</v>
      </c>
      <c r="K106" s="1079">
        <f t="shared" si="21"/>
        <v>21.09</v>
      </c>
      <c r="L106" s="521">
        <f t="shared" si="22"/>
        <v>3142.41</v>
      </c>
      <c r="M106" s="8"/>
      <c r="N106" s="1264">
        <f t="shared" si="23"/>
        <v>21.09</v>
      </c>
      <c r="O106" s="521">
        <f>ROUNDUP(L106-($L$6*L106),2)</f>
        <v>3142.41</v>
      </c>
      <c r="P106" s="25">
        <f>COUNTIFS($C:$C,C106,$K:$K,CONCATENATE("&lt;&gt;",K106))</f>
        <v>0</v>
      </c>
      <c r="R106" s="25"/>
      <c r="S106" s="112"/>
      <c r="T106" s="112"/>
      <c r="U106" s="112"/>
      <c r="W106" s="25"/>
      <c r="X106" s="1075"/>
    </row>
    <row r="107" spans="1:24" ht="38.25" outlineLevel="1" x14ac:dyDescent="0.25">
      <c r="A107" s="144"/>
      <c r="B107" s="478" t="s">
        <v>1650</v>
      </c>
      <c r="C107" s="495" t="s">
        <v>375</v>
      </c>
      <c r="D107" s="471" t="s">
        <v>57</v>
      </c>
      <c r="E107" s="523">
        <v>242</v>
      </c>
      <c r="F107" s="465" t="s">
        <v>35</v>
      </c>
      <c r="G107" s="466" t="s">
        <v>137</v>
      </c>
      <c r="H107" s="634" t="s">
        <v>35</v>
      </c>
      <c r="I107" s="332">
        <v>10.47</v>
      </c>
      <c r="J107" s="457">
        <v>0.2</v>
      </c>
      <c r="K107" s="1079">
        <f t="shared" si="21"/>
        <v>12.57</v>
      </c>
      <c r="L107" s="521">
        <f t="shared" si="22"/>
        <v>3041.94</v>
      </c>
      <c r="M107" s="8"/>
      <c r="N107" s="1264">
        <f t="shared" si="23"/>
        <v>12.57</v>
      </c>
      <c r="O107" s="521">
        <f>ROUNDUP(L107-($L$6*L107),2)</f>
        <v>3041.94</v>
      </c>
      <c r="P107" s="25">
        <f>COUNTIFS($C:$C,C107,$K:$K,CONCATENATE("&lt;&gt;",K107))</f>
        <v>0</v>
      </c>
      <c r="R107" s="25"/>
      <c r="S107" s="112"/>
      <c r="T107" s="112"/>
      <c r="U107" s="112"/>
      <c r="W107" s="25"/>
      <c r="X107" s="1075"/>
    </row>
    <row r="108" spans="1:24" ht="51" outlineLevel="1" x14ac:dyDescent="0.25">
      <c r="A108" s="144"/>
      <c r="B108" s="478" t="s">
        <v>1651</v>
      </c>
      <c r="C108" s="495" t="s">
        <v>1628</v>
      </c>
      <c r="D108" s="471" t="s">
        <v>57</v>
      </c>
      <c r="E108" s="523">
        <v>358</v>
      </c>
      <c r="F108" s="465" t="s">
        <v>35</v>
      </c>
      <c r="G108" s="466" t="s">
        <v>137</v>
      </c>
      <c r="H108" s="634" t="s">
        <v>35</v>
      </c>
      <c r="I108" s="332">
        <v>11.69</v>
      </c>
      <c r="J108" s="457">
        <v>0.2</v>
      </c>
      <c r="K108" s="1079">
        <f t="shared" si="21"/>
        <v>14.03</v>
      </c>
      <c r="L108" s="521">
        <f t="shared" si="22"/>
        <v>5022.74</v>
      </c>
      <c r="M108" s="8"/>
      <c r="N108" s="1264">
        <f t="shared" si="23"/>
        <v>14.03</v>
      </c>
      <c r="O108" s="521">
        <f>ROUNDUP(L108-($L$6*L108),2)</f>
        <v>5022.74</v>
      </c>
      <c r="P108" s="25">
        <f>COUNTIFS($C:$C,C108,$K:$K,CONCATENATE("&lt;&gt;",K108))</f>
        <v>0</v>
      </c>
      <c r="R108" s="25"/>
      <c r="S108" s="112"/>
      <c r="T108" s="112"/>
      <c r="U108" s="112"/>
      <c r="W108" s="25"/>
      <c r="X108" s="1075"/>
    </row>
    <row r="109" spans="1:24" ht="12.75" outlineLevel="1" x14ac:dyDescent="0.25">
      <c r="A109" s="144"/>
      <c r="B109" s="478" t="s">
        <v>1652</v>
      </c>
      <c r="C109" s="495" t="s">
        <v>377</v>
      </c>
      <c r="D109" s="471" t="s">
        <v>40</v>
      </c>
      <c r="E109" s="523">
        <v>1</v>
      </c>
      <c r="F109" s="465" t="s">
        <v>35</v>
      </c>
      <c r="G109" s="466" t="s">
        <v>137</v>
      </c>
      <c r="H109" s="634" t="s">
        <v>35</v>
      </c>
      <c r="I109" s="332">
        <v>511.7</v>
      </c>
      <c r="J109" s="457">
        <v>0.2</v>
      </c>
      <c r="K109" s="1079">
        <f t="shared" si="21"/>
        <v>614.04</v>
      </c>
      <c r="L109" s="521">
        <f t="shared" si="22"/>
        <v>614.04</v>
      </c>
      <c r="M109" s="8"/>
      <c r="N109" s="1264">
        <f t="shared" si="23"/>
        <v>614.04</v>
      </c>
      <c r="O109" s="521">
        <f>ROUNDUP(L109-($L$6*L109),2)</f>
        <v>614.04</v>
      </c>
      <c r="P109" s="25">
        <f>COUNTIFS($C:$C,C109,$K:$K,CONCATENATE("&lt;&gt;",K109))</f>
        <v>0</v>
      </c>
      <c r="R109" s="25"/>
      <c r="S109" s="112"/>
      <c r="T109" s="112"/>
      <c r="U109" s="112"/>
      <c r="W109" s="25"/>
      <c r="X109" s="1075"/>
    </row>
    <row r="110" spans="1:24" ht="12.75" outlineLevel="1" x14ac:dyDescent="0.25">
      <c r="A110" s="144"/>
      <c r="B110" s="478" t="s">
        <v>1653</v>
      </c>
      <c r="C110" s="495" t="s">
        <v>378</v>
      </c>
      <c r="D110" s="471" t="s">
        <v>40</v>
      </c>
      <c r="E110" s="523">
        <v>3</v>
      </c>
      <c r="F110" s="465" t="s">
        <v>35</v>
      </c>
      <c r="G110" s="466" t="s">
        <v>137</v>
      </c>
      <c r="H110" s="634" t="s">
        <v>35</v>
      </c>
      <c r="I110" s="332">
        <v>415.2</v>
      </c>
      <c r="J110" s="457">
        <v>0.2</v>
      </c>
      <c r="K110" s="1079">
        <f t="shared" si="21"/>
        <v>498.24</v>
      </c>
      <c r="L110" s="521">
        <f t="shared" si="22"/>
        <v>1494.72</v>
      </c>
      <c r="M110" s="8"/>
      <c r="N110" s="1264">
        <f t="shared" si="23"/>
        <v>498.24</v>
      </c>
      <c r="O110" s="521">
        <f>ROUNDUP(L110-($L$6*L110),2)</f>
        <v>1494.72</v>
      </c>
      <c r="P110" s="25">
        <f>COUNTIFS($C:$C,C110,$K:$K,CONCATENATE("&lt;&gt;",K110))</f>
        <v>0</v>
      </c>
      <c r="R110" s="25"/>
      <c r="S110" s="112"/>
      <c r="T110" s="112"/>
      <c r="U110" s="112"/>
      <c r="W110" s="25"/>
      <c r="X110" s="1075"/>
    </row>
    <row r="111" spans="1:24" ht="12.75" outlineLevel="1" x14ac:dyDescent="0.25">
      <c r="A111" s="144"/>
      <c r="B111" s="478" t="s">
        <v>1654</v>
      </c>
      <c r="C111" s="495" t="s">
        <v>379</v>
      </c>
      <c r="D111" s="471" t="s">
        <v>40</v>
      </c>
      <c r="E111" s="523">
        <v>4</v>
      </c>
      <c r="F111" s="465" t="s">
        <v>35</v>
      </c>
      <c r="G111" s="466" t="s">
        <v>137</v>
      </c>
      <c r="H111" s="634" t="s">
        <v>35</v>
      </c>
      <c r="I111" s="332">
        <v>316.02999999999997</v>
      </c>
      <c r="J111" s="457">
        <v>0.2</v>
      </c>
      <c r="K111" s="1079">
        <f t="shared" si="21"/>
        <v>379.24</v>
      </c>
      <c r="L111" s="521">
        <f t="shared" si="22"/>
        <v>1516.96</v>
      </c>
      <c r="M111" s="8"/>
      <c r="N111" s="1264">
        <f t="shared" si="23"/>
        <v>379.24</v>
      </c>
      <c r="O111" s="521">
        <f>ROUNDUP(L111-($L$6*L111),2)</f>
        <v>1516.96</v>
      </c>
      <c r="P111" s="25">
        <f>COUNTIFS($C:$C,C111,$K:$K,CONCATENATE("&lt;&gt;",K111))</f>
        <v>0</v>
      </c>
      <c r="R111" s="25"/>
      <c r="S111" s="112"/>
      <c r="T111" s="112"/>
      <c r="U111" s="112"/>
      <c r="W111" s="25"/>
      <c r="X111" s="1075"/>
    </row>
    <row r="112" spans="1:24" ht="12.75" outlineLevel="1" x14ac:dyDescent="0.25">
      <c r="A112" s="144"/>
      <c r="B112" s="478" t="s">
        <v>1655</v>
      </c>
      <c r="C112" s="495" t="s">
        <v>380</v>
      </c>
      <c r="D112" s="471" t="s">
        <v>40</v>
      </c>
      <c r="E112" s="523">
        <v>2</v>
      </c>
      <c r="F112" s="465" t="s">
        <v>35</v>
      </c>
      <c r="G112" s="466" t="s">
        <v>137</v>
      </c>
      <c r="H112" s="634" t="s">
        <v>35</v>
      </c>
      <c r="I112" s="332">
        <v>314.84999999999997</v>
      </c>
      <c r="J112" s="457">
        <v>0.2</v>
      </c>
      <c r="K112" s="1079">
        <f t="shared" si="21"/>
        <v>377.82</v>
      </c>
      <c r="L112" s="521">
        <f t="shared" si="22"/>
        <v>755.64</v>
      </c>
      <c r="M112" s="8"/>
      <c r="N112" s="1264">
        <f t="shared" si="23"/>
        <v>377.82</v>
      </c>
      <c r="O112" s="521">
        <f>ROUNDUP(L112-($L$6*L112),2)</f>
        <v>755.64</v>
      </c>
      <c r="P112" s="25">
        <f>COUNTIFS($C:$C,C112,$K:$K,CONCATENATE("&lt;&gt;",K112))</f>
        <v>0</v>
      </c>
      <c r="R112" s="25"/>
      <c r="S112" s="112"/>
      <c r="T112" s="112"/>
      <c r="U112" s="112"/>
      <c r="W112" s="25"/>
      <c r="X112" s="1075"/>
    </row>
    <row r="113" spans="1:24" ht="12.75" outlineLevel="1" x14ac:dyDescent="0.25">
      <c r="A113" s="144"/>
      <c r="B113" s="478" t="s">
        <v>1656</v>
      </c>
      <c r="C113" s="495" t="s">
        <v>381</v>
      </c>
      <c r="D113" s="471" t="s">
        <v>40</v>
      </c>
      <c r="E113" s="523">
        <v>3</v>
      </c>
      <c r="F113" s="465" t="s">
        <v>35</v>
      </c>
      <c r="G113" s="466" t="s">
        <v>137</v>
      </c>
      <c r="H113" s="634" t="s">
        <v>35</v>
      </c>
      <c r="I113" s="332">
        <v>337.38</v>
      </c>
      <c r="J113" s="457">
        <v>0.2</v>
      </c>
      <c r="K113" s="1079">
        <f t="shared" si="21"/>
        <v>404.86</v>
      </c>
      <c r="L113" s="521">
        <f t="shared" si="22"/>
        <v>1214.58</v>
      </c>
      <c r="M113" s="8"/>
      <c r="N113" s="1264">
        <f t="shared" si="23"/>
        <v>404.85999999999996</v>
      </c>
      <c r="O113" s="521">
        <f>ROUNDUP(L113-($L$6*L113),2)</f>
        <v>1214.58</v>
      </c>
      <c r="P113" s="25">
        <f>COUNTIFS($C:$C,C113,$K:$K,CONCATENATE("&lt;&gt;",K113))</f>
        <v>0</v>
      </c>
      <c r="R113" s="25"/>
      <c r="S113" s="112"/>
      <c r="T113" s="112"/>
      <c r="U113" s="112"/>
      <c r="W113" s="25"/>
      <c r="X113" s="1075"/>
    </row>
    <row r="114" spans="1:24" ht="12.75" outlineLevel="1" x14ac:dyDescent="0.25">
      <c r="A114" s="144"/>
      <c r="B114" s="478" t="s">
        <v>1657</v>
      </c>
      <c r="C114" s="495" t="s">
        <v>382</v>
      </c>
      <c r="D114" s="471" t="s">
        <v>40</v>
      </c>
      <c r="E114" s="523">
        <v>3</v>
      </c>
      <c r="F114" s="465" t="s">
        <v>35</v>
      </c>
      <c r="G114" s="466" t="s">
        <v>137</v>
      </c>
      <c r="H114" s="634" t="s">
        <v>35</v>
      </c>
      <c r="I114" s="332">
        <v>489.68</v>
      </c>
      <c r="J114" s="457">
        <v>0.2</v>
      </c>
      <c r="K114" s="1079">
        <f t="shared" si="21"/>
        <v>587.62</v>
      </c>
      <c r="L114" s="521">
        <f t="shared" si="22"/>
        <v>1762.86</v>
      </c>
      <c r="M114" s="8"/>
      <c r="N114" s="1264">
        <f t="shared" si="23"/>
        <v>587.62</v>
      </c>
      <c r="O114" s="521">
        <f>ROUNDUP(L114-($L$6*L114),2)</f>
        <v>1762.86</v>
      </c>
      <c r="P114" s="25">
        <f>COUNTIFS($C:$C,C114,$K:$K,CONCATENATE("&lt;&gt;",K114))</f>
        <v>0</v>
      </c>
      <c r="R114" s="25"/>
      <c r="S114" s="112"/>
      <c r="T114" s="112"/>
      <c r="U114" s="112"/>
      <c r="W114" s="25"/>
      <c r="X114" s="1075"/>
    </row>
    <row r="115" spans="1:24" ht="12.75" outlineLevel="1" x14ac:dyDescent="0.25">
      <c r="A115" s="144"/>
      <c r="B115" s="478" t="s">
        <v>1658</v>
      </c>
      <c r="C115" s="495" t="s">
        <v>383</v>
      </c>
      <c r="D115" s="471" t="s">
        <v>40</v>
      </c>
      <c r="E115" s="523">
        <v>2</v>
      </c>
      <c r="F115" s="465" t="s">
        <v>35</v>
      </c>
      <c r="G115" s="466" t="s">
        <v>137</v>
      </c>
      <c r="H115" s="634" t="s">
        <v>35</v>
      </c>
      <c r="I115" s="332">
        <v>397.84999999999997</v>
      </c>
      <c r="J115" s="457">
        <v>0.2</v>
      </c>
      <c r="K115" s="1079">
        <f t="shared" si="21"/>
        <v>477.42</v>
      </c>
      <c r="L115" s="521">
        <f t="shared" si="22"/>
        <v>954.84</v>
      </c>
      <c r="M115" s="8"/>
      <c r="N115" s="1264">
        <f t="shared" si="23"/>
        <v>477.42</v>
      </c>
      <c r="O115" s="521">
        <f>ROUNDUP(L115-($L$6*L115),2)</f>
        <v>954.84</v>
      </c>
      <c r="P115" s="25">
        <f>COUNTIFS($C:$C,C115,$K:$K,CONCATENATE("&lt;&gt;",K115))</f>
        <v>0</v>
      </c>
      <c r="R115" s="25"/>
      <c r="S115" s="112"/>
      <c r="T115" s="112"/>
      <c r="U115" s="112"/>
      <c r="W115" s="25"/>
      <c r="X115" s="1075"/>
    </row>
    <row r="116" spans="1:24" ht="12.75" outlineLevel="1" x14ac:dyDescent="0.25">
      <c r="A116" s="144"/>
      <c r="B116" s="478"/>
      <c r="C116" s="495"/>
      <c r="D116" s="471"/>
      <c r="E116" s="523"/>
      <c r="F116" s="465"/>
      <c r="G116" s="466"/>
      <c r="H116" s="634"/>
      <c r="I116" s="332"/>
      <c r="J116" s="457">
        <v>0.2</v>
      </c>
      <c r="K116" s="1079"/>
      <c r="L116" s="521"/>
      <c r="M116" s="8"/>
      <c r="N116" s="1266">
        <f>K116-(K116*$L$6)</f>
        <v>0</v>
      </c>
      <c r="O116" s="521">
        <f t="shared" si="20"/>
        <v>0</v>
      </c>
      <c r="P116" s="25">
        <f>COUNTIFS($C:$C,C116,$K:$K,CONCATENATE("&lt;&gt;",K116))</f>
        <v>0</v>
      </c>
      <c r="R116" s="25"/>
      <c r="S116" s="112"/>
      <c r="T116" s="112"/>
      <c r="U116" s="112"/>
      <c r="W116" s="25"/>
      <c r="X116" s="1075"/>
    </row>
    <row r="117" spans="1:24" ht="12.75" outlineLevel="1" x14ac:dyDescent="0.25">
      <c r="A117" s="144"/>
      <c r="B117" s="496"/>
      <c r="C117" s="497"/>
      <c r="D117" s="498"/>
      <c r="E117" s="536"/>
      <c r="F117" s="499"/>
      <c r="G117" s="477"/>
      <c r="H117" s="641"/>
      <c r="I117" s="527"/>
      <c r="J117" s="545"/>
      <c r="K117" s="1245"/>
      <c r="L117" s="529"/>
      <c r="M117" s="8"/>
      <c r="N117" s="1266">
        <f>K117-(K117*$L$6)</f>
        <v>0</v>
      </c>
      <c r="O117" s="529">
        <f t="shared" si="20"/>
        <v>0</v>
      </c>
      <c r="P117" s="25"/>
      <c r="R117" s="25"/>
      <c r="S117" s="112"/>
      <c r="T117" s="112"/>
      <c r="U117" s="112"/>
      <c r="W117" s="25"/>
      <c r="X117" s="1075"/>
    </row>
    <row r="118" spans="1:24" ht="25.5" outlineLevel="1" x14ac:dyDescent="0.25">
      <c r="A118" s="144"/>
      <c r="B118" s="488" t="s">
        <v>31</v>
      </c>
      <c r="C118" s="489" t="s">
        <v>1661</v>
      </c>
      <c r="D118" s="490"/>
      <c r="E118" s="534"/>
      <c r="F118" s="491"/>
      <c r="G118" s="494"/>
      <c r="H118" s="633"/>
      <c r="I118" s="333"/>
      <c r="J118" s="458"/>
      <c r="K118" s="1248"/>
      <c r="L118" s="535">
        <f>SUM(L119:L142)</f>
        <v>282170.3</v>
      </c>
      <c r="M118" s="8"/>
      <c r="N118" s="1267">
        <f>K118-(K118*$L$6)</f>
        <v>0</v>
      </c>
      <c r="O118" s="535">
        <f>SUM(O119:O142)</f>
        <v>282170.3</v>
      </c>
      <c r="P118" s="25">
        <f>COUNTIFS($C:$C,C118,$K:$K,CONCATENATE("&lt;&gt;",K118))</f>
        <v>0</v>
      </c>
      <c r="R118" s="25"/>
      <c r="S118" s="112"/>
      <c r="T118" s="112"/>
      <c r="U118" s="112"/>
      <c r="W118" s="25"/>
      <c r="X118" s="1075"/>
    </row>
    <row r="119" spans="1:24" ht="25.5" outlineLevel="1" x14ac:dyDescent="0.25">
      <c r="A119" s="144"/>
      <c r="B119" s="478" t="s">
        <v>1662</v>
      </c>
      <c r="C119" s="495" t="s">
        <v>366</v>
      </c>
      <c r="D119" s="471" t="s">
        <v>40</v>
      </c>
      <c r="E119" s="523">
        <v>6</v>
      </c>
      <c r="F119" s="465" t="s">
        <v>35</v>
      </c>
      <c r="G119" s="466" t="s">
        <v>137</v>
      </c>
      <c r="H119" s="634" t="s">
        <v>35</v>
      </c>
      <c r="I119" s="332">
        <v>4147.79</v>
      </c>
      <c r="J119" s="457">
        <v>0.2</v>
      </c>
      <c r="K119" s="1079">
        <f t="shared" ref="K119:K142" si="24">ROUNDUP(I119*(1+J119),2)</f>
        <v>4977.3500000000004</v>
      </c>
      <c r="L119" s="521">
        <f t="shared" ref="L119:L142" si="25">ROUNDUP(K119*E119,2)</f>
        <v>29864.1</v>
      </c>
      <c r="M119" s="8"/>
      <c r="N119" s="1264">
        <f>O119/E119</f>
        <v>4977.3499999999995</v>
      </c>
      <c r="O119" s="521">
        <f>ROUNDUP(L119-($L$6*L119),2)</f>
        <v>29864.1</v>
      </c>
      <c r="P119" s="25"/>
      <c r="R119" s="25"/>
      <c r="S119" s="112"/>
      <c r="T119" s="112"/>
      <c r="U119" s="112"/>
      <c r="W119" s="25"/>
      <c r="X119" s="1075"/>
    </row>
    <row r="120" spans="1:24" ht="25.5" outlineLevel="1" x14ac:dyDescent="0.25">
      <c r="A120" s="144"/>
      <c r="B120" s="478" t="s">
        <v>1663</v>
      </c>
      <c r="C120" s="495" t="s">
        <v>367</v>
      </c>
      <c r="D120" s="471" t="s">
        <v>40</v>
      </c>
      <c r="E120" s="523">
        <v>2</v>
      </c>
      <c r="F120" s="465" t="s">
        <v>35</v>
      </c>
      <c r="G120" s="466" t="s">
        <v>137</v>
      </c>
      <c r="H120" s="634" t="s">
        <v>35</v>
      </c>
      <c r="I120" s="332">
        <v>1895.86</v>
      </c>
      <c r="J120" s="457">
        <v>0.2</v>
      </c>
      <c r="K120" s="1079">
        <f t="shared" si="24"/>
        <v>2275.0400000000004</v>
      </c>
      <c r="L120" s="521">
        <f t="shared" si="25"/>
        <v>4550.08</v>
      </c>
      <c r="M120" s="8"/>
      <c r="N120" s="1264">
        <f t="shared" ref="N120:N142" si="26">O120/E120</f>
        <v>2275.04</v>
      </c>
      <c r="O120" s="521">
        <f>ROUNDUP(L120-($L$6*L120),2)</f>
        <v>4550.08</v>
      </c>
      <c r="P120" s="25"/>
      <c r="R120" s="25"/>
      <c r="S120" s="112"/>
      <c r="T120" s="112"/>
      <c r="U120" s="112"/>
      <c r="W120" s="25"/>
      <c r="X120" s="1075"/>
    </row>
    <row r="121" spans="1:24" ht="25.5" outlineLevel="1" x14ac:dyDescent="0.25">
      <c r="A121" s="144"/>
      <c r="B121" s="478" t="s">
        <v>1664</v>
      </c>
      <c r="C121" s="495" t="s">
        <v>368</v>
      </c>
      <c r="D121" s="471" t="s">
        <v>40</v>
      </c>
      <c r="E121" s="523">
        <v>3</v>
      </c>
      <c r="F121" s="465" t="s">
        <v>35</v>
      </c>
      <c r="G121" s="466" t="s">
        <v>137</v>
      </c>
      <c r="H121" s="634" t="s">
        <v>35</v>
      </c>
      <c r="I121" s="332">
        <v>1923.1</v>
      </c>
      <c r="J121" s="457">
        <v>0.2</v>
      </c>
      <c r="K121" s="1079">
        <f t="shared" si="24"/>
        <v>2307.7199999999998</v>
      </c>
      <c r="L121" s="521">
        <f t="shared" si="25"/>
        <v>6923.16</v>
      </c>
      <c r="M121" s="8"/>
      <c r="N121" s="1264">
        <f t="shared" si="26"/>
        <v>2307.7199999999998</v>
      </c>
      <c r="O121" s="521">
        <f>ROUNDUP(L121-($L$6*L121),2)</f>
        <v>6923.16</v>
      </c>
      <c r="P121" s="25"/>
      <c r="R121" s="25"/>
      <c r="S121" s="112"/>
      <c r="T121" s="112"/>
      <c r="U121" s="112"/>
      <c r="W121" s="25"/>
      <c r="X121" s="1075"/>
    </row>
    <row r="122" spans="1:24" ht="25.5" outlineLevel="1" x14ac:dyDescent="0.25">
      <c r="A122" s="144"/>
      <c r="B122" s="478" t="s">
        <v>1665</v>
      </c>
      <c r="C122" s="495" t="s">
        <v>369</v>
      </c>
      <c r="D122" s="471" t="s">
        <v>40</v>
      </c>
      <c r="E122" s="523">
        <v>1</v>
      </c>
      <c r="F122" s="465" t="s">
        <v>35</v>
      </c>
      <c r="G122" s="466" t="s">
        <v>137</v>
      </c>
      <c r="H122" s="634" t="s">
        <v>35</v>
      </c>
      <c r="I122" s="332">
        <v>2134.0800000000004</v>
      </c>
      <c r="J122" s="457">
        <v>0.2</v>
      </c>
      <c r="K122" s="1079">
        <f t="shared" si="24"/>
        <v>2560.9</v>
      </c>
      <c r="L122" s="521">
        <f t="shared" si="25"/>
        <v>2560.9</v>
      </c>
      <c r="M122" s="8"/>
      <c r="N122" s="1264">
        <f t="shared" si="26"/>
        <v>2560.9</v>
      </c>
      <c r="O122" s="521">
        <f>ROUNDUP(L122-($L$6*L122),2)</f>
        <v>2560.9</v>
      </c>
      <c r="P122" s="25"/>
      <c r="R122" s="25"/>
      <c r="S122" s="112"/>
      <c r="T122" s="112"/>
      <c r="U122" s="112"/>
      <c r="W122" s="25"/>
      <c r="X122" s="1075"/>
    </row>
    <row r="123" spans="1:24" ht="25.5" outlineLevel="1" x14ac:dyDescent="0.25">
      <c r="A123" s="144"/>
      <c r="B123" s="478" t="s">
        <v>1666</v>
      </c>
      <c r="C123" s="495" t="s">
        <v>370</v>
      </c>
      <c r="D123" s="471" t="s">
        <v>40</v>
      </c>
      <c r="E123" s="523">
        <v>3</v>
      </c>
      <c r="F123" s="465" t="s">
        <v>35</v>
      </c>
      <c r="G123" s="466" t="s">
        <v>137</v>
      </c>
      <c r="H123" s="634" t="s">
        <v>35</v>
      </c>
      <c r="I123" s="332">
        <v>2022.24</v>
      </c>
      <c r="J123" s="457">
        <v>0.2</v>
      </c>
      <c r="K123" s="1079">
        <f t="shared" si="24"/>
        <v>2426.69</v>
      </c>
      <c r="L123" s="521">
        <f t="shared" si="25"/>
        <v>7280.07</v>
      </c>
      <c r="M123" s="8"/>
      <c r="N123" s="1264">
        <f t="shared" si="26"/>
        <v>2426.69</v>
      </c>
      <c r="O123" s="521">
        <f>ROUNDUP(L123-($L$6*L123),2)</f>
        <v>7280.07</v>
      </c>
      <c r="P123" s="25"/>
      <c r="R123" s="25"/>
      <c r="S123" s="112"/>
      <c r="T123" s="112"/>
      <c r="U123" s="112"/>
      <c r="W123" s="25"/>
      <c r="X123" s="1075"/>
    </row>
    <row r="124" spans="1:24" ht="63.75" outlineLevel="1" x14ac:dyDescent="0.25">
      <c r="A124" s="144"/>
      <c r="B124" s="478" t="s">
        <v>1667</v>
      </c>
      <c r="C124" s="495" t="s">
        <v>1619</v>
      </c>
      <c r="D124" s="471" t="s">
        <v>40</v>
      </c>
      <c r="E124" s="523">
        <v>6</v>
      </c>
      <c r="F124" s="465" t="s">
        <v>35</v>
      </c>
      <c r="G124" s="466" t="s">
        <v>137</v>
      </c>
      <c r="H124" s="634" t="s">
        <v>35</v>
      </c>
      <c r="I124" s="332">
        <v>4597.59</v>
      </c>
      <c r="J124" s="457">
        <v>0.2</v>
      </c>
      <c r="K124" s="1079">
        <f t="shared" si="24"/>
        <v>5517.1100000000006</v>
      </c>
      <c r="L124" s="521">
        <f t="shared" si="25"/>
        <v>33102.660000000003</v>
      </c>
      <c r="M124" s="8"/>
      <c r="N124" s="1264">
        <f t="shared" si="26"/>
        <v>5517.1100000000006</v>
      </c>
      <c r="O124" s="521">
        <f>ROUNDUP(L124-($L$6*L124),2)</f>
        <v>33102.660000000003</v>
      </c>
      <c r="P124" s="25"/>
      <c r="R124" s="25"/>
      <c r="S124" s="112"/>
      <c r="T124" s="112"/>
      <c r="U124" s="112"/>
      <c r="W124" s="25"/>
      <c r="X124" s="1075"/>
    </row>
    <row r="125" spans="1:24" ht="63.75" outlineLevel="1" x14ac:dyDescent="0.25">
      <c r="A125" s="144"/>
      <c r="B125" s="478" t="s">
        <v>1668</v>
      </c>
      <c r="C125" s="495" t="s">
        <v>1621</v>
      </c>
      <c r="D125" s="471" t="s">
        <v>40</v>
      </c>
      <c r="E125" s="523">
        <v>6</v>
      </c>
      <c r="F125" s="465" t="s">
        <v>35</v>
      </c>
      <c r="G125" s="466" t="s">
        <v>137</v>
      </c>
      <c r="H125" s="634" t="s">
        <v>35</v>
      </c>
      <c r="I125" s="332">
        <v>3591.32</v>
      </c>
      <c r="J125" s="457">
        <v>0.2</v>
      </c>
      <c r="K125" s="1079">
        <f t="shared" si="24"/>
        <v>4309.59</v>
      </c>
      <c r="L125" s="521">
        <f t="shared" si="25"/>
        <v>25857.54</v>
      </c>
      <c r="M125" s="8"/>
      <c r="N125" s="1264">
        <f t="shared" si="26"/>
        <v>4309.59</v>
      </c>
      <c r="O125" s="521">
        <f>ROUNDUP(L125-($L$6*L125),2)</f>
        <v>25857.54</v>
      </c>
      <c r="P125" s="25"/>
      <c r="R125" s="25"/>
      <c r="S125" s="112"/>
      <c r="T125" s="112"/>
      <c r="U125" s="112"/>
      <c r="W125" s="25"/>
      <c r="X125" s="1075"/>
    </row>
    <row r="126" spans="1:24" ht="63.75" outlineLevel="1" x14ac:dyDescent="0.25">
      <c r="A126" s="144"/>
      <c r="B126" s="478" t="s">
        <v>1669</v>
      </c>
      <c r="C126" s="495" t="s">
        <v>1622</v>
      </c>
      <c r="D126" s="471" t="s">
        <v>40</v>
      </c>
      <c r="E126" s="523">
        <v>6</v>
      </c>
      <c r="F126" s="465" t="s">
        <v>35</v>
      </c>
      <c r="G126" s="466" t="s">
        <v>137</v>
      </c>
      <c r="H126" s="634" t="s">
        <v>35</v>
      </c>
      <c r="I126" s="332">
        <v>2762.8500000000004</v>
      </c>
      <c r="J126" s="457">
        <v>0.2</v>
      </c>
      <c r="K126" s="1079">
        <f t="shared" si="24"/>
        <v>3315.42</v>
      </c>
      <c r="L126" s="521">
        <f t="shared" si="25"/>
        <v>19892.52</v>
      </c>
      <c r="M126" s="8"/>
      <c r="N126" s="1264">
        <f t="shared" si="26"/>
        <v>3315.42</v>
      </c>
      <c r="O126" s="521">
        <f>ROUNDUP(L126-($L$6*L126),2)</f>
        <v>19892.52</v>
      </c>
      <c r="P126" s="25"/>
      <c r="R126" s="25"/>
      <c r="S126" s="112"/>
      <c r="T126" s="112"/>
      <c r="U126" s="112"/>
      <c r="W126" s="25"/>
      <c r="X126" s="1075"/>
    </row>
    <row r="127" spans="1:24" ht="38.25" outlineLevel="1" x14ac:dyDescent="0.25">
      <c r="A127" s="144"/>
      <c r="B127" s="478" t="s">
        <v>1670</v>
      </c>
      <c r="C127" s="495" t="s">
        <v>1623</v>
      </c>
      <c r="D127" s="471" t="s">
        <v>40</v>
      </c>
      <c r="E127" s="523">
        <v>4</v>
      </c>
      <c r="F127" s="465" t="s">
        <v>35</v>
      </c>
      <c r="G127" s="466" t="s">
        <v>137</v>
      </c>
      <c r="H127" s="634" t="s">
        <v>35</v>
      </c>
      <c r="I127" s="332">
        <v>4024.3900000000003</v>
      </c>
      <c r="J127" s="457">
        <v>0.2</v>
      </c>
      <c r="K127" s="1079">
        <f t="shared" si="24"/>
        <v>4829.2700000000004</v>
      </c>
      <c r="L127" s="521">
        <f t="shared" si="25"/>
        <v>19317.080000000002</v>
      </c>
      <c r="M127" s="8"/>
      <c r="N127" s="1264">
        <f t="shared" si="26"/>
        <v>4829.2700000000004</v>
      </c>
      <c r="O127" s="521">
        <f>ROUNDUP(L127-($L$6*L127),2)</f>
        <v>19317.080000000002</v>
      </c>
      <c r="P127" s="25"/>
      <c r="R127" s="25"/>
      <c r="S127" s="112"/>
      <c r="T127" s="112"/>
      <c r="U127" s="112"/>
      <c r="W127" s="25"/>
      <c r="X127" s="1075"/>
    </row>
    <row r="128" spans="1:24" ht="127.5" outlineLevel="1" x14ac:dyDescent="0.25">
      <c r="A128" s="144"/>
      <c r="B128" s="478" t="s">
        <v>1671</v>
      </c>
      <c r="C128" s="495" t="s">
        <v>1624</v>
      </c>
      <c r="D128" s="471" t="s">
        <v>40</v>
      </c>
      <c r="E128" s="523">
        <v>1</v>
      </c>
      <c r="F128" s="465" t="s">
        <v>35</v>
      </c>
      <c r="G128" s="466" t="s">
        <v>137</v>
      </c>
      <c r="H128" s="634" t="s">
        <v>35</v>
      </c>
      <c r="I128" s="332">
        <v>35246.240000000005</v>
      </c>
      <c r="J128" s="457">
        <v>0.2</v>
      </c>
      <c r="K128" s="1079">
        <f t="shared" si="24"/>
        <v>42295.490000000005</v>
      </c>
      <c r="L128" s="521">
        <f t="shared" si="25"/>
        <v>42295.49</v>
      </c>
      <c r="M128" s="8"/>
      <c r="N128" s="1264">
        <f t="shared" si="26"/>
        <v>42295.49</v>
      </c>
      <c r="O128" s="521">
        <f>ROUNDUP(L128-($L$6*L128),2)</f>
        <v>42295.49</v>
      </c>
      <c r="P128" s="25"/>
      <c r="R128" s="25"/>
      <c r="S128" s="112"/>
      <c r="T128" s="112"/>
      <c r="U128" s="112"/>
      <c r="W128" s="25"/>
      <c r="X128" s="1075"/>
    </row>
    <row r="129" spans="1:24" ht="25.5" outlineLevel="1" x14ac:dyDescent="0.25">
      <c r="A129" s="144"/>
      <c r="B129" s="478" t="s">
        <v>1672</v>
      </c>
      <c r="C129" s="495" t="s">
        <v>372</v>
      </c>
      <c r="D129" s="471" t="s">
        <v>40</v>
      </c>
      <c r="E129" s="523">
        <v>1</v>
      </c>
      <c r="F129" s="465" t="s">
        <v>35</v>
      </c>
      <c r="G129" s="466" t="s">
        <v>137</v>
      </c>
      <c r="H129" s="634" t="s">
        <v>35</v>
      </c>
      <c r="I129" s="332">
        <v>1106.4100000000001</v>
      </c>
      <c r="J129" s="457">
        <v>0.2</v>
      </c>
      <c r="K129" s="1079">
        <f t="shared" si="24"/>
        <v>1327.7</v>
      </c>
      <c r="L129" s="521">
        <f t="shared" si="25"/>
        <v>1327.7</v>
      </c>
      <c r="M129" s="8"/>
      <c r="N129" s="1264">
        <f t="shared" si="26"/>
        <v>1327.7</v>
      </c>
      <c r="O129" s="521">
        <f>ROUNDUP(L129-($L$6*L129),2)</f>
        <v>1327.7</v>
      </c>
      <c r="P129" s="25"/>
      <c r="R129" s="25"/>
      <c r="S129" s="112"/>
      <c r="T129" s="112"/>
      <c r="U129" s="112"/>
      <c r="W129" s="25"/>
      <c r="X129" s="1075"/>
    </row>
    <row r="130" spans="1:24" ht="38.25" outlineLevel="1" x14ac:dyDescent="0.25">
      <c r="A130" s="144"/>
      <c r="B130" s="478" t="s">
        <v>1673</v>
      </c>
      <c r="C130" s="495" t="s">
        <v>1625</v>
      </c>
      <c r="D130" s="471" t="s">
        <v>40</v>
      </c>
      <c r="E130" s="523">
        <v>20</v>
      </c>
      <c r="F130" s="465" t="s">
        <v>35</v>
      </c>
      <c r="G130" s="466" t="s">
        <v>137</v>
      </c>
      <c r="H130" s="634" t="s">
        <v>35</v>
      </c>
      <c r="I130" s="332">
        <v>298.13</v>
      </c>
      <c r="J130" s="457">
        <v>0.2</v>
      </c>
      <c r="K130" s="1079">
        <f t="shared" si="24"/>
        <v>357.76</v>
      </c>
      <c r="L130" s="521">
        <f t="shared" si="25"/>
        <v>7155.2</v>
      </c>
      <c r="M130" s="8"/>
      <c r="N130" s="1264">
        <f t="shared" si="26"/>
        <v>357.76</v>
      </c>
      <c r="O130" s="521">
        <f>ROUNDUP(L130-($L$6*L130),2)</f>
        <v>7155.2</v>
      </c>
      <c r="P130" s="25"/>
      <c r="R130" s="25"/>
      <c r="S130" s="112"/>
      <c r="T130" s="112"/>
      <c r="U130" s="112"/>
      <c r="W130" s="25"/>
      <c r="X130" s="1075"/>
    </row>
    <row r="131" spans="1:24" ht="25.5" outlineLevel="1" x14ac:dyDescent="0.25">
      <c r="A131" s="144"/>
      <c r="B131" s="478" t="s">
        <v>1674</v>
      </c>
      <c r="C131" s="495" t="s">
        <v>373</v>
      </c>
      <c r="D131" s="471" t="s">
        <v>40</v>
      </c>
      <c r="E131" s="523">
        <v>1</v>
      </c>
      <c r="F131" s="465" t="s">
        <v>35</v>
      </c>
      <c r="G131" s="466" t="s">
        <v>137</v>
      </c>
      <c r="H131" s="634" t="s">
        <v>35</v>
      </c>
      <c r="I131" s="332">
        <v>2155.4100000000003</v>
      </c>
      <c r="J131" s="457">
        <v>0.2</v>
      </c>
      <c r="K131" s="1079">
        <f t="shared" si="24"/>
        <v>2586.5</v>
      </c>
      <c r="L131" s="521">
        <f t="shared" si="25"/>
        <v>2586.5</v>
      </c>
      <c r="M131" s="8"/>
      <c r="N131" s="1264">
        <f t="shared" si="26"/>
        <v>2586.5</v>
      </c>
      <c r="O131" s="521">
        <f>ROUNDUP(L131-($L$6*L131),2)</f>
        <v>2586.5</v>
      </c>
      <c r="P131" s="25"/>
      <c r="R131" s="25"/>
      <c r="S131" s="112"/>
      <c r="T131" s="112"/>
      <c r="U131" s="112"/>
      <c r="W131" s="25"/>
      <c r="X131" s="1075"/>
    </row>
    <row r="132" spans="1:24" ht="38.25" outlineLevel="1" x14ac:dyDescent="0.25">
      <c r="A132" s="144"/>
      <c r="B132" s="478" t="s">
        <v>1675</v>
      </c>
      <c r="C132" s="495" t="s">
        <v>374</v>
      </c>
      <c r="D132" s="471" t="s">
        <v>57</v>
      </c>
      <c r="E132" s="523">
        <v>20</v>
      </c>
      <c r="F132" s="465" t="s">
        <v>35</v>
      </c>
      <c r="G132" s="466" t="s">
        <v>137</v>
      </c>
      <c r="H132" s="634" t="s">
        <v>35</v>
      </c>
      <c r="I132" s="332">
        <v>12.24</v>
      </c>
      <c r="J132" s="457">
        <v>0.2</v>
      </c>
      <c r="K132" s="1079">
        <f t="shared" si="24"/>
        <v>14.69</v>
      </c>
      <c r="L132" s="521">
        <f t="shared" si="25"/>
        <v>293.8</v>
      </c>
      <c r="M132" s="8"/>
      <c r="N132" s="1264">
        <f t="shared" si="26"/>
        <v>14.690000000000001</v>
      </c>
      <c r="O132" s="521">
        <f>ROUNDUP(L132-($L$6*L132),2)</f>
        <v>293.8</v>
      </c>
      <c r="P132" s="25"/>
      <c r="R132" s="25"/>
      <c r="S132" s="112"/>
      <c r="T132" s="112"/>
      <c r="U132" s="112"/>
      <c r="W132" s="25"/>
      <c r="X132" s="1075"/>
    </row>
    <row r="133" spans="1:24" ht="63.75" outlineLevel="1" x14ac:dyDescent="0.25">
      <c r="A133" s="144"/>
      <c r="B133" s="478" t="s">
        <v>1676</v>
      </c>
      <c r="C133" s="495" t="s">
        <v>1626</v>
      </c>
      <c r="D133" s="471" t="s">
        <v>57</v>
      </c>
      <c r="E133" s="523">
        <v>351</v>
      </c>
      <c r="F133" s="465" t="s">
        <v>35</v>
      </c>
      <c r="G133" s="466" t="s">
        <v>137</v>
      </c>
      <c r="H133" s="634" t="s">
        <v>35</v>
      </c>
      <c r="I133" s="332">
        <v>122.62</v>
      </c>
      <c r="J133" s="457">
        <v>0.2</v>
      </c>
      <c r="K133" s="1079">
        <f t="shared" si="24"/>
        <v>147.14999999999998</v>
      </c>
      <c r="L133" s="521">
        <f t="shared" si="25"/>
        <v>51649.65</v>
      </c>
      <c r="M133" s="8"/>
      <c r="N133" s="1264">
        <f t="shared" si="26"/>
        <v>147.15</v>
      </c>
      <c r="O133" s="521">
        <f>ROUNDUP(L133-($L$6*L133),2)</f>
        <v>51649.65</v>
      </c>
      <c r="P133" s="25"/>
      <c r="R133" s="25"/>
      <c r="S133" s="112"/>
      <c r="T133" s="112"/>
      <c r="U133" s="112"/>
      <c r="W133" s="25"/>
      <c r="X133" s="1075"/>
    </row>
    <row r="134" spans="1:24" ht="76.5" outlineLevel="1" x14ac:dyDescent="0.25">
      <c r="A134" s="144"/>
      <c r="B134" s="478" t="s">
        <v>1677</v>
      </c>
      <c r="C134" s="495" t="s">
        <v>1627</v>
      </c>
      <c r="D134" s="471" t="s">
        <v>57</v>
      </c>
      <c r="E134" s="523">
        <v>352</v>
      </c>
      <c r="F134" s="465" t="s">
        <v>35</v>
      </c>
      <c r="G134" s="466" t="s">
        <v>137</v>
      </c>
      <c r="H134" s="634" t="s">
        <v>35</v>
      </c>
      <c r="I134" s="332">
        <v>17.57</v>
      </c>
      <c r="J134" s="457">
        <v>0.2</v>
      </c>
      <c r="K134" s="1079">
        <f t="shared" si="24"/>
        <v>21.09</v>
      </c>
      <c r="L134" s="521">
        <f t="shared" si="25"/>
        <v>7423.68</v>
      </c>
      <c r="M134" s="8"/>
      <c r="N134" s="1264">
        <f t="shared" si="26"/>
        <v>21.09</v>
      </c>
      <c r="O134" s="521">
        <f>ROUNDUP(L134-($L$6*L134),2)</f>
        <v>7423.68</v>
      </c>
      <c r="P134" s="25"/>
      <c r="R134" s="25"/>
      <c r="S134" s="112"/>
      <c r="T134" s="112"/>
      <c r="U134" s="112"/>
      <c r="W134" s="25"/>
      <c r="X134" s="1075"/>
    </row>
    <row r="135" spans="1:24" ht="38.25" outlineLevel="1" x14ac:dyDescent="0.25">
      <c r="A135" s="144"/>
      <c r="B135" s="478" t="s">
        <v>1678</v>
      </c>
      <c r="C135" s="495" t="s">
        <v>375</v>
      </c>
      <c r="D135" s="471" t="s">
        <v>57</v>
      </c>
      <c r="E135" s="523">
        <v>423</v>
      </c>
      <c r="F135" s="465" t="s">
        <v>35</v>
      </c>
      <c r="G135" s="466" t="s">
        <v>137</v>
      </c>
      <c r="H135" s="634" t="s">
        <v>35</v>
      </c>
      <c r="I135" s="332">
        <v>10.47</v>
      </c>
      <c r="J135" s="457">
        <v>0.2</v>
      </c>
      <c r="K135" s="1079">
        <f t="shared" si="24"/>
        <v>12.57</v>
      </c>
      <c r="L135" s="521">
        <f t="shared" si="25"/>
        <v>5317.11</v>
      </c>
      <c r="M135" s="8"/>
      <c r="N135" s="1264">
        <f t="shared" si="26"/>
        <v>12.569999999999999</v>
      </c>
      <c r="O135" s="521">
        <f>ROUNDUP(L135-($L$6*L135),2)</f>
        <v>5317.11</v>
      </c>
      <c r="P135" s="25"/>
      <c r="R135" s="25"/>
      <c r="S135" s="112"/>
      <c r="T135" s="112"/>
      <c r="U135" s="112"/>
      <c r="W135" s="25"/>
      <c r="X135" s="1075"/>
    </row>
    <row r="136" spans="1:24" ht="51" outlineLevel="1" x14ac:dyDescent="0.25">
      <c r="A136" s="144"/>
      <c r="B136" s="478" t="s">
        <v>1679</v>
      </c>
      <c r="C136" s="495" t="s">
        <v>1628</v>
      </c>
      <c r="D136" s="471" t="s">
        <v>57</v>
      </c>
      <c r="E136" s="523">
        <v>336</v>
      </c>
      <c r="F136" s="465" t="s">
        <v>35</v>
      </c>
      <c r="G136" s="466" t="s">
        <v>137</v>
      </c>
      <c r="H136" s="634" t="s">
        <v>35</v>
      </c>
      <c r="I136" s="332">
        <v>11.69</v>
      </c>
      <c r="J136" s="457">
        <v>0.2</v>
      </c>
      <c r="K136" s="1079">
        <f t="shared" si="24"/>
        <v>14.03</v>
      </c>
      <c r="L136" s="521">
        <f t="shared" si="25"/>
        <v>4714.08</v>
      </c>
      <c r="M136" s="8"/>
      <c r="N136" s="1264">
        <f t="shared" si="26"/>
        <v>14.03</v>
      </c>
      <c r="O136" s="521">
        <f>ROUNDUP(L136-($L$6*L136),2)</f>
        <v>4714.08</v>
      </c>
      <c r="P136" s="25"/>
      <c r="R136" s="25"/>
      <c r="S136" s="112"/>
      <c r="T136" s="112"/>
      <c r="U136" s="112"/>
      <c r="W136" s="25"/>
      <c r="X136" s="1075"/>
    </row>
    <row r="137" spans="1:24" ht="12.75" outlineLevel="1" x14ac:dyDescent="0.25">
      <c r="A137" s="144"/>
      <c r="B137" s="478" t="s">
        <v>1680</v>
      </c>
      <c r="C137" s="495" t="s">
        <v>377</v>
      </c>
      <c r="D137" s="471" t="s">
        <v>40</v>
      </c>
      <c r="E137" s="523">
        <v>1</v>
      </c>
      <c r="F137" s="465" t="s">
        <v>35</v>
      </c>
      <c r="G137" s="466" t="s">
        <v>137</v>
      </c>
      <c r="H137" s="634" t="s">
        <v>35</v>
      </c>
      <c r="I137" s="332">
        <v>511.7</v>
      </c>
      <c r="J137" s="457">
        <v>0.2</v>
      </c>
      <c r="K137" s="1079">
        <f t="shared" si="24"/>
        <v>614.04</v>
      </c>
      <c r="L137" s="521">
        <f t="shared" si="25"/>
        <v>614.04</v>
      </c>
      <c r="M137" s="8"/>
      <c r="N137" s="1264">
        <f t="shared" si="26"/>
        <v>614.04</v>
      </c>
      <c r="O137" s="521">
        <f>ROUNDUP(L137-($L$6*L137),2)</f>
        <v>614.04</v>
      </c>
      <c r="P137" s="25"/>
      <c r="R137" s="25"/>
      <c r="S137" s="112"/>
      <c r="T137" s="112"/>
      <c r="U137" s="112"/>
      <c r="W137" s="25"/>
      <c r="X137" s="1075"/>
    </row>
    <row r="138" spans="1:24" ht="12.75" outlineLevel="1" x14ac:dyDescent="0.25">
      <c r="A138" s="144"/>
      <c r="B138" s="478" t="s">
        <v>1681</v>
      </c>
      <c r="C138" s="495" t="s">
        <v>378</v>
      </c>
      <c r="D138" s="471" t="s">
        <v>40</v>
      </c>
      <c r="E138" s="523">
        <v>5</v>
      </c>
      <c r="F138" s="465" t="s">
        <v>35</v>
      </c>
      <c r="G138" s="466" t="s">
        <v>137</v>
      </c>
      <c r="H138" s="634" t="s">
        <v>35</v>
      </c>
      <c r="I138" s="332">
        <v>415.2</v>
      </c>
      <c r="J138" s="457">
        <v>0.2</v>
      </c>
      <c r="K138" s="1079">
        <f t="shared" si="24"/>
        <v>498.24</v>
      </c>
      <c r="L138" s="521">
        <f t="shared" si="25"/>
        <v>2491.1999999999998</v>
      </c>
      <c r="M138" s="8"/>
      <c r="N138" s="1264">
        <f t="shared" si="26"/>
        <v>498.23999999999995</v>
      </c>
      <c r="O138" s="521">
        <f>ROUNDUP(L138-($L$6*L138),2)</f>
        <v>2491.1999999999998</v>
      </c>
      <c r="P138" s="25"/>
      <c r="R138" s="25"/>
      <c r="S138" s="112"/>
      <c r="T138" s="112"/>
      <c r="U138" s="112"/>
      <c r="W138" s="25"/>
      <c r="X138" s="1075"/>
    </row>
    <row r="139" spans="1:24" ht="12.75" outlineLevel="1" x14ac:dyDescent="0.25">
      <c r="A139" s="144"/>
      <c r="B139" s="478" t="s">
        <v>1682</v>
      </c>
      <c r="C139" s="495" t="s">
        <v>379</v>
      </c>
      <c r="D139" s="471" t="s">
        <v>40</v>
      </c>
      <c r="E139" s="523">
        <v>4</v>
      </c>
      <c r="F139" s="465" t="s">
        <v>35</v>
      </c>
      <c r="G139" s="466" t="s">
        <v>137</v>
      </c>
      <c r="H139" s="634" t="s">
        <v>35</v>
      </c>
      <c r="I139" s="332">
        <v>316.02999999999997</v>
      </c>
      <c r="J139" s="457">
        <v>0.2</v>
      </c>
      <c r="K139" s="1079">
        <f t="shared" si="24"/>
        <v>379.24</v>
      </c>
      <c r="L139" s="521">
        <f t="shared" si="25"/>
        <v>1516.96</v>
      </c>
      <c r="M139" s="8"/>
      <c r="N139" s="1264">
        <f t="shared" si="26"/>
        <v>379.24</v>
      </c>
      <c r="O139" s="521">
        <f>ROUNDUP(L139-($L$6*L139),2)</f>
        <v>1516.96</v>
      </c>
      <c r="P139" s="25"/>
      <c r="R139" s="25"/>
      <c r="S139" s="112"/>
      <c r="T139" s="112"/>
      <c r="U139" s="112"/>
      <c r="W139" s="25"/>
      <c r="X139" s="1075"/>
    </row>
    <row r="140" spans="1:24" ht="12.75" outlineLevel="1" x14ac:dyDescent="0.25">
      <c r="A140" s="144"/>
      <c r="B140" s="478" t="s">
        <v>1683</v>
      </c>
      <c r="C140" s="495" t="s">
        <v>381</v>
      </c>
      <c r="D140" s="471" t="s">
        <v>40</v>
      </c>
      <c r="E140" s="523">
        <v>5</v>
      </c>
      <c r="F140" s="465" t="s">
        <v>35</v>
      </c>
      <c r="G140" s="466" t="s">
        <v>137</v>
      </c>
      <c r="H140" s="634" t="s">
        <v>35</v>
      </c>
      <c r="I140" s="332">
        <v>337.38</v>
      </c>
      <c r="J140" s="457">
        <v>0.2</v>
      </c>
      <c r="K140" s="1079">
        <f t="shared" si="24"/>
        <v>404.86</v>
      </c>
      <c r="L140" s="521">
        <f t="shared" si="25"/>
        <v>2024.3</v>
      </c>
      <c r="M140" s="8"/>
      <c r="N140" s="1264">
        <f t="shared" si="26"/>
        <v>404.86</v>
      </c>
      <c r="O140" s="521">
        <f>ROUNDUP(L140-($L$6*L140),2)</f>
        <v>2024.3</v>
      </c>
      <c r="P140" s="25"/>
      <c r="R140" s="25"/>
      <c r="S140" s="112"/>
      <c r="T140" s="112"/>
      <c r="U140" s="112"/>
      <c r="W140" s="25"/>
      <c r="X140" s="1075"/>
    </row>
    <row r="141" spans="1:24" ht="12.75" outlineLevel="1" x14ac:dyDescent="0.25">
      <c r="A141" s="144"/>
      <c r="B141" s="478" t="s">
        <v>1684</v>
      </c>
      <c r="C141" s="495" t="s">
        <v>382</v>
      </c>
      <c r="D141" s="471" t="s">
        <v>40</v>
      </c>
      <c r="E141" s="523">
        <v>4</v>
      </c>
      <c r="F141" s="465" t="s">
        <v>35</v>
      </c>
      <c r="G141" s="466" t="s">
        <v>137</v>
      </c>
      <c r="H141" s="634" t="s">
        <v>35</v>
      </c>
      <c r="I141" s="332">
        <v>489.68</v>
      </c>
      <c r="J141" s="457">
        <v>0.2</v>
      </c>
      <c r="K141" s="1079">
        <f t="shared" si="24"/>
        <v>587.62</v>
      </c>
      <c r="L141" s="521">
        <f t="shared" si="25"/>
        <v>2350.48</v>
      </c>
      <c r="M141" s="8"/>
      <c r="N141" s="1264">
        <f t="shared" si="26"/>
        <v>587.62</v>
      </c>
      <c r="O141" s="521">
        <f>ROUNDUP(L141-($L$6*L141),2)</f>
        <v>2350.48</v>
      </c>
      <c r="P141" s="25"/>
      <c r="R141" s="25"/>
      <c r="S141" s="112"/>
      <c r="T141" s="112"/>
      <c r="U141" s="112"/>
      <c r="W141" s="25"/>
      <c r="X141" s="1075"/>
    </row>
    <row r="142" spans="1:24" ht="12.75" outlineLevel="1" x14ac:dyDescent="0.25">
      <c r="A142" s="144"/>
      <c r="B142" s="478" t="s">
        <v>1685</v>
      </c>
      <c r="C142" s="495" t="s">
        <v>385</v>
      </c>
      <c r="D142" s="471" t="s">
        <v>57</v>
      </c>
      <c r="E142" s="523">
        <v>200</v>
      </c>
      <c r="F142" s="465" t="s">
        <v>35</v>
      </c>
      <c r="G142" s="466" t="s">
        <v>137</v>
      </c>
      <c r="H142" s="634" t="s">
        <v>35</v>
      </c>
      <c r="I142" s="332">
        <v>4.42</v>
      </c>
      <c r="J142" s="457">
        <v>0.2</v>
      </c>
      <c r="K142" s="1079">
        <f t="shared" si="24"/>
        <v>5.31</v>
      </c>
      <c r="L142" s="521">
        <f t="shared" si="25"/>
        <v>1062</v>
      </c>
      <c r="M142" s="8"/>
      <c r="N142" s="1264">
        <f t="shared" si="26"/>
        <v>5.31</v>
      </c>
      <c r="O142" s="521">
        <f>ROUNDUP(L142-($L$6*L142),2)</f>
        <v>1062</v>
      </c>
      <c r="P142" s="25"/>
      <c r="R142" s="25"/>
      <c r="S142" s="112"/>
      <c r="T142" s="112"/>
      <c r="U142" s="112"/>
      <c r="W142" s="25"/>
      <c r="X142" s="1075"/>
    </row>
    <row r="143" spans="1:24" ht="12.75" outlineLevel="1" x14ac:dyDescent="0.25">
      <c r="A143" s="144"/>
      <c r="B143" s="496"/>
      <c r="C143" s="497"/>
      <c r="D143" s="498"/>
      <c r="E143" s="536"/>
      <c r="F143" s="499"/>
      <c r="G143" s="477"/>
      <c r="H143" s="641"/>
      <c r="I143" s="527"/>
      <c r="J143" s="545"/>
      <c r="K143" s="1245"/>
      <c r="L143" s="529"/>
      <c r="M143" s="8"/>
      <c r="N143" s="1266">
        <f>K143-(K143*$L$6)</f>
        <v>0</v>
      </c>
      <c r="O143" s="529">
        <f t="shared" si="20"/>
        <v>0</v>
      </c>
      <c r="P143" s="25"/>
      <c r="R143" s="25"/>
      <c r="S143" s="112"/>
      <c r="T143" s="112"/>
      <c r="U143" s="112"/>
      <c r="W143" s="25"/>
      <c r="X143" s="1075"/>
    </row>
    <row r="144" spans="1:24" ht="25.5" outlineLevel="1" x14ac:dyDescent="0.25">
      <c r="A144" s="144"/>
      <c r="B144" s="488" t="s">
        <v>164</v>
      </c>
      <c r="C144" s="489" t="s">
        <v>1688</v>
      </c>
      <c r="D144" s="490"/>
      <c r="E144" s="534"/>
      <c r="F144" s="491"/>
      <c r="G144" s="494"/>
      <c r="H144" s="633"/>
      <c r="I144" s="333"/>
      <c r="J144" s="458"/>
      <c r="K144" s="1248"/>
      <c r="L144" s="535">
        <f>SUM(L145:L171)</f>
        <v>318480.33</v>
      </c>
      <c r="M144" s="8"/>
      <c r="N144" s="1267">
        <f>K144-(K144*$L$6)</f>
        <v>0</v>
      </c>
      <c r="O144" s="535">
        <f>SUM(O145:O171)</f>
        <v>318480.33</v>
      </c>
      <c r="P144" s="25"/>
      <c r="R144" s="25"/>
      <c r="S144" s="112"/>
      <c r="T144" s="112"/>
      <c r="U144" s="112"/>
      <c r="W144" s="25"/>
      <c r="X144" s="1075"/>
    </row>
    <row r="145" spans="1:24" ht="25.5" outlineLevel="1" x14ac:dyDescent="0.25">
      <c r="A145" s="144"/>
      <c r="B145" s="478" t="s">
        <v>1689</v>
      </c>
      <c r="C145" s="495" t="s">
        <v>366</v>
      </c>
      <c r="D145" s="471" t="s">
        <v>40</v>
      </c>
      <c r="E145" s="523">
        <v>6</v>
      </c>
      <c r="F145" s="465" t="s">
        <v>35</v>
      </c>
      <c r="G145" s="466" t="s">
        <v>137</v>
      </c>
      <c r="H145" s="634" t="s">
        <v>35</v>
      </c>
      <c r="I145" s="332">
        <v>4147.79</v>
      </c>
      <c r="J145" s="457">
        <v>0.2</v>
      </c>
      <c r="K145" s="1079">
        <f t="shared" ref="K145:K171" si="27">ROUNDUP(I145*(1+J145),2)</f>
        <v>4977.3500000000004</v>
      </c>
      <c r="L145" s="521">
        <f t="shared" ref="L145:L171" si="28">ROUNDUP(K145*E145,2)</f>
        <v>29864.1</v>
      </c>
      <c r="M145" s="8"/>
      <c r="N145" s="1264">
        <f>O145/E145</f>
        <v>4977.3499999999995</v>
      </c>
      <c r="O145" s="521">
        <f>ROUNDUP(L145-($L$6*L145),2)</f>
        <v>29864.1</v>
      </c>
      <c r="P145" s="25"/>
      <c r="R145" s="25"/>
      <c r="S145" s="112"/>
      <c r="T145" s="112"/>
      <c r="U145" s="112"/>
      <c r="W145" s="25"/>
      <c r="X145" s="1075"/>
    </row>
    <row r="146" spans="1:24" ht="25.5" outlineLevel="1" x14ac:dyDescent="0.25">
      <c r="A146" s="144"/>
      <c r="B146" s="478" t="s">
        <v>1690</v>
      </c>
      <c r="C146" s="495" t="s">
        <v>367</v>
      </c>
      <c r="D146" s="471" t="s">
        <v>40</v>
      </c>
      <c r="E146" s="523">
        <v>2</v>
      </c>
      <c r="F146" s="465" t="s">
        <v>35</v>
      </c>
      <c r="G146" s="466" t="s">
        <v>137</v>
      </c>
      <c r="H146" s="634" t="s">
        <v>35</v>
      </c>
      <c r="I146" s="332">
        <v>1895.86</v>
      </c>
      <c r="J146" s="457">
        <v>0.2</v>
      </c>
      <c r="K146" s="1079">
        <f t="shared" si="27"/>
        <v>2275.0400000000004</v>
      </c>
      <c r="L146" s="521">
        <f t="shared" si="28"/>
        <v>4550.08</v>
      </c>
      <c r="M146" s="8"/>
      <c r="N146" s="1264">
        <f t="shared" ref="N146:N171" si="29">O146/E146</f>
        <v>2275.04</v>
      </c>
      <c r="O146" s="521">
        <f>ROUNDUP(L146-($L$6*L146),2)</f>
        <v>4550.08</v>
      </c>
      <c r="P146" s="25"/>
      <c r="R146" s="25"/>
      <c r="S146" s="112"/>
      <c r="T146" s="112"/>
      <c r="U146" s="112"/>
      <c r="W146" s="25"/>
      <c r="X146" s="1075"/>
    </row>
    <row r="147" spans="1:24" ht="25.5" outlineLevel="1" x14ac:dyDescent="0.25">
      <c r="A147" s="144"/>
      <c r="B147" s="478" t="s">
        <v>1691</v>
      </c>
      <c r="C147" s="495" t="s">
        <v>368</v>
      </c>
      <c r="D147" s="471" t="s">
        <v>40</v>
      </c>
      <c r="E147" s="523">
        <v>1</v>
      </c>
      <c r="F147" s="465" t="s">
        <v>35</v>
      </c>
      <c r="G147" s="466" t="s">
        <v>137</v>
      </c>
      <c r="H147" s="634" t="s">
        <v>35</v>
      </c>
      <c r="I147" s="332">
        <v>1923.1</v>
      </c>
      <c r="J147" s="457">
        <v>0.2</v>
      </c>
      <c r="K147" s="1079">
        <f t="shared" si="27"/>
        <v>2307.7199999999998</v>
      </c>
      <c r="L147" s="521">
        <f t="shared" si="28"/>
        <v>2307.7199999999998</v>
      </c>
      <c r="M147" s="8"/>
      <c r="N147" s="1264">
        <f t="shared" si="29"/>
        <v>2307.7199999999998</v>
      </c>
      <c r="O147" s="521">
        <f>ROUNDUP(L147-($L$6*L147),2)</f>
        <v>2307.7199999999998</v>
      </c>
      <c r="P147" s="25"/>
      <c r="R147" s="25"/>
      <c r="S147" s="112"/>
      <c r="T147" s="112"/>
      <c r="U147" s="112"/>
      <c r="W147" s="25"/>
      <c r="X147" s="1075"/>
    </row>
    <row r="148" spans="1:24" ht="25.5" outlineLevel="1" x14ac:dyDescent="0.25">
      <c r="A148" s="144"/>
      <c r="B148" s="478" t="s">
        <v>1692</v>
      </c>
      <c r="C148" s="495" t="s">
        <v>369</v>
      </c>
      <c r="D148" s="471" t="s">
        <v>40</v>
      </c>
      <c r="E148" s="523">
        <v>3</v>
      </c>
      <c r="F148" s="465" t="s">
        <v>35</v>
      </c>
      <c r="G148" s="466" t="s">
        <v>137</v>
      </c>
      <c r="H148" s="634" t="s">
        <v>35</v>
      </c>
      <c r="I148" s="332">
        <v>2134.0800000000004</v>
      </c>
      <c r="J148" s="457">
        <v>0.2</v>
      </c>
      <c r="K148" s="1079">
        <f t="shared" si="27"/>
        <v>2560.9</v>
      </c>
      <c r="L148" s="521">
        <f t="shared" si="28"/>
        <v>7682.7</v>
      </c>
      <c r="M148" s="8"/>
      <c r="N148" s="1264">
        <f t="shared" si="29"/>
        <v>2560.9</v>
      </c>
      <c r="O148" s="521">
        <f>ROUNDUP(L148-($L$6*L148),2)</f>
        <v>7682.7</v>
      </c>
      <c r="P148" s="25"/>
      <c r="R148" s="25"/>
      <c r="S148" s="112"/>
      <c r="T148" s="112"/>
      <c r="U148" s="112"/>
      <c r="W148" s="25"/>
      <c r="X148" s="1075"/>
    </row>
    <row r="149" spans="1:24" ht="25.5" outlineLevel="1" x14ac:dyDescent="0.25">
      <c r="A149" s="144"/>
      <c r="B149" s="478" t="s">
        <v>1693</v>
      </c>
      <c r="C149" s="495" t="s">
        <v>370</v>
      </c>
      <c r="D149" s="471" t="s">
        <v>40</v>
      </c>
      <c r="E149" s="523">
        <v>4</v>
      </c>
      <c r="F149" s="465" t="s">
        <v>35</v>
      </c>
      <c r="G149" s="466" t="s">
        <v>137</v>
      </c>
      <c r="H149" s="634" t="s">
        <v>35</v>
      </c>
      <c r="I149" s="332">
        <v>2022.24</v>
      </c>
      <c r="J149" s="457">
        <v>0.2</v>
      </c>
      <c r="K149" s="1079">
        <f t="shared" si="27"/>
        <v>2426.69</v>
      </c>
      <c r="L149" s="521">
        <f t="shared" si="28"/>
        <v>9706.76</v>
      </c>
      <c r="M149" s="8"/>
      <c r="N149" s="1264">
        <f t="shared" si="29"/>
        <v>2426.69</v>
      </c>
      <c r="O149" s="521">
        <f>ROUNDUP(L149-($L$6*L149),2)</f>
        <v>9706.76</v>
      </c>
      <c r="P149" s="25"/>
      <c r="R149" s="25"/>
      <c r="S149" s="112"/>
      <c r="T149" s="112"/>
      <c r="U149" s="112"/>
      <c r="W149" s="25"/>
      <c r="X149" s="1075"/>
    </row>
    <row r="150" spans="1:24" ht="63.75" outlineLevel="1" x14ac:dyDescent="0.25">
      <c r="A150" s="144"/>
      <c r="B150" s="478" t="s">
        <v>1694</v>
      </c>
      <c r="C150" s="495" t="s">
        <v>1619</v>
      </c>
      <c r="D150" s="471" t="s">
        <v>40</v>
      </c>
      <c r="E150" s="523">
        <v>6</v>
      </c>
      <c r="F150" s="465" t="s">
        <v>35</v>
      </c>
      <c r="G150" s="466" t="s">
        <v>137</v>
      </c>
      <c r="H150" s="634" t="s">
        <v>35</v>
      </c>
      <c r="I150" s="332">
        <v>4597.59</v>
      </c>
      <c r="J150" s="457">
        <v>0.2</v>
      </c>
      <c r="K150" s="1079">
        <f t="shared" si="27"/>
        <v>5517.1100000000006</v>
      </c>
      <c r="L150" s="521">
        <f t="shared" si="28"/>
        <v>33102.660000000003</v>
      </c>
      <c r="M150" s="8"/>
      <c r="N150" s="1264">
        <f t="shared" si="29"/>
        <v>5517.1100000000006</v>
      </c>
      <c r="O150" s="521">
        <f>ROUNDUP(L150-($L$6*L150),2)</f>
        <v>33102.660000000003</v>
      </c>
      <c r="P150" s="25"/>
      <c r="R150" s="25"/>
      <c r="S150" s="112"/>
      <c r="T150" s="112"/>
      <c r="U150" s="112"/>
      <c r="W150" s="25"/>
      <c r="X150" s="1075"/>
    </row>
    <row r="151" spans="1:24" ht="63.75" outlineLevel="1" x14ac:dyDescent="0.25">
      <c r="A151" s="144"/>
      <c r="B151" s="478" t="s">
        <v>1695</v>
      </c>
      <c r="C151" s="495" t="s">
        <v>1621</v>
      </c>
      <c r="D151" s="471" t="s">
        <v>40</v>
      </c>
      <c r="E151" s="523">
        <v>6</v>
      </c>
      <c r="F151" s="465" t="s">
        <v>35</v>
      </c>
      <c r="G151" s="466" t="s">
        <v>137</v>
      </c>
      <c r="H151" s="634" t="s">
        <v>35</v>
      </c>
      <c r="I151" s="332">
        <v>3591.32</v>
      </c>
      <c r="J151" s="457">
        <v>0.2</v>
      </c>
      <c r="K151" s="1079">
        <f t="shared" si="27"/>
        <v>4309.59</v>
      </c>
      <c r="L151" s="521">
        <f t="shared" si="28"/>
        <v>25857.54</v>
      </c>
      <c r="M151" s="8"/>
      <c r="N151" s="1264">
        <f t="shared" si="29"/>
        <v>4309.59</v>
      </c>
      <c r="O151" s="521">
        <f>ROUNDUP(L151-($L$6*L151),2)</f>
        <v>25857.54</v>
      </c>
      <c r="P151" s="25"/>
      <c r="R151" s="25"/>
      <c r="S151" s="112"/>
      <c r="T151" s="112"/>
      <c r="U151" s="112"/>
      <c r="W151" s="25"/>
      <c r="X151" s="1075"/>
    </row>
    <row r="152" spans="1:24" ht="63.75" outlineLevel="1" x14ac:dyDescent="0.25">
      <c r="A152" s="144"/>
      <c r="B152" s="478" t="s">
        <v>1696</v>
      </c>
      <c r="C152" s="495" t="s">
        <v>1622</v>
      </c>
      <c r="D152" s="471" t="s">
        <v>40</v>
      </c>
      <c r="E152" s="523">
        <v>8</v>
      </c>
      <c r="F152" s="465" t="s">
        <v>35</v>
      </c>
      <c r="G152" s="466" t="s">
        <v>137</v>
      </c>
      <c r="H152" s="634" t="s">
        <v>35</v>
      </c>
      <c r="I152" s="332">
        <v>2762.8500000000004</v>
      </c>
      <c r="J152" s="457">
        <v>0.2</v>
      </c>
      <c r="K152" s="1079">
        <f t="shared" si="27"/>
        <v>3315.42</v>
      </c>
      <c r="L152" s="521">
        <f t="shared" si="28"/>
        <v>26523.360000000001</v>
      </c>
      <c r="M152" s="8"/>
      <c r="N152" s="1264">
        <f t="shared" si="29"/>
        <v>3315.42</v>
      </c>
      <c r="O152" s="521">
        <f>ROUNDUP(L152-($L$6*L152),2)</f>
        <v>26523.360000000001</v>
      </c>
      <c r="P152" s="25"/>
      <c r="R152" s="25"/>
      <c r="S152" s="112"/>
      <c r="T152" s="112"/>
      <c r="U152" s="112"/>
      <c r="W152" s="25"/>
      <c r="X152" s="1075"/>
    </row>
    <row r="153" spans="1:24" ht="38.25" outlineLevel="1" x14ac:dyDescent="0.25">
      <c r="A153" s="144"/>
      <c r="B153" s="478" t="s">
        <v>1697</v>
      </c>
      <c r="C153" s="495" t="s">
        <v>1623</v>
      </c>
      <c r="D153" s="471" t="s">
        <v>40</v>
      </c>
      <c r="E153" s="523">
        <v>8</v>
      </c>
      <c r="F153" s="465" t="s">
        <v>35</v>
      </c>
      <c r="G153" s="466" t="s">
        <v>137</v>
      </c>
      <c r="H153" s="634" t="s">
        <v>35</v>
      </c>
      <c r="I153" s="332">
        <v>4024.3900000000003</v>
      </c>
      <c r="J153" s="457">
        <v>0.2</v>
      </c>
      <c r="K153" s="1079">
        <f t="shared" si="27"/>
        <v>4829.2700000000004</v>
      </c>
      <c r="L153" s="521">
        <f t="shared" si="28"/>
        <v>38634.160000000003</v>
      </c>
      <c r="M153" s="8"/>
      <c r="N153" s="1264">
        <f t="shared" si="29"/>
        <v>4829.2700000000004</v>
      </c>
      <c r="O153" s="521">
        <f>ROUNDUP(L153-($L$6*L153),2)</f>
        <v>38634.160000000003</v>
      </c>
      <c r="P153" s="25"/>
      <c r="R153" s="25"/>
      <c r="S153" s="112"/>
      <c r="T153" s="112"/>
      <c r="U153" s="112"/>
      <c r="W153" s="25"/>
      <c r="X153" s="1075"/>
    </row>
    <row r="154" spans="1:24" ht="127.5" outlineLevel="1" x14ac:dyDescent="0.25">
      <c r="A154" s="144"/>
      <c r="B154" s="478" t="s">
        <v>1698</v>
      </c>
      <c r="C154" s="495" t="s">
        <v>1624</v>
      </c>
      <c r="D154" s="471" t="s">
        <v>40</v>
      </c>
      <c r="E154" s="523">
        <v>1</v>
      </c>
      <c r="F154" s="465" t="s">
        <v>35</v>
      </c>
      <c r="G154" s="466" t="s">
        <v>137</v>
      </c>
      <c r="H154" s="634" t="s">
        <v>35</v>
      </c>
      <c r="I154" s="332">
        <v>35246.240000000005</v>
      </c>
      <c r="J154" s="457">
        <v>0.2</v>
      </c>
      <c r="K154" s="1079">
        <f t="shared" si="27"/>
        <v>42295.490000000005</v>
      </c>
      <c r="L154" s="521">
        <f t="shared" si="28"/>
        <v>42295.49</v>
      </c>
      <c r="M154" s="8"/>
      <c r="N154" s="1264">
        <f t="shared" si="29"/>
        <v>42295.49</v>
      </c>
      <c r="O154" s="521">
        <f>ROUNDUP(L154-($L$6*L154),2)</f>
        <v>42295.49</v>
      </c>
      <c r="P154" s="25"/>
      <c r="R154" s="25"/>
      <c r="S154" s="112"/>
      <c r="T154" s="112"/>
      <c r="U154" s="112"/>
      <c r="W154" s="25"/>
      <c r="X154" s="1075"/>
    </row>
    <row r="155" spans="1:24" ht="25.5" outlineLevel="1" x14ac:dyDescent="0.25">
      <c r="A155" s="144"/>
      <c r="B155" s="478" t="s">
        <v>1699</v>
      </c>
      <c r="C155" s="495" t="s">
        <v>372</v>
      </c>
      <c r="D155" s="471" t="s">
        <v>40</v>
      </c>
      <c r="E155" s="523">
        <v>1</v>
      </c>
      <c r="F155" s="465" t="s">
        <v>35</v>
      </c>
      <c r="G155" s="466" t="s">
        <v>137</v>
      </c>
      <c r="H155" s="634" t="s">
        <v>35</v>
      </c>
      <c r="I155" s="332">
        <v>1106.4100000000001</v>
      </c>
      <c r="J155" s="457">
        <v>0.2</v>
      </c>
      <c r="K155" s="1079">
        <f t="shared" si="27"/>
        <v>1327.7</v>
      </c>
      <c r="L155" s="521">
        <f t="shared" si="28"/>
        <v>1327.7</v>
      </c>
      <c r="M155" s="8"/>
      <c r="N155" s="1264">
        <f t="shared" si="29"/>
        <v>1327.7</v>
      </c>
      <c r="O155" s="521">
        <f>ROUNDUP(L155-($L$6*L155),2)</f>
        <v>1327.7</v>
      </c>
      <c r="P155" s="25"/>
      <c r="R155" s="25"/>
      <c r="S155" s="112"/>
      <c r="T155" s="112"/>
      <c r="U155" s="112"/>
      <c r="W155" s="25"/>
      <c r="X155" s="1075"/>
    </row>
    <row r="156" spans="1:24" ht="38.25" outlineLevel="1" x14ac:dyDescent="0.25">
      <c r="A156" s="144"/>
      <c r="B156" s="478" t="s">
        <v>1700</v>
      </c>
      <c r="C156" s="495" t="s">
        <v>1625</v>
      </c>
      <c r="D156" s="471" t="s">
        <v>40</v>
      </c>
      <c r="E156" s="523">
        <v>20</v>
      </c>
      <c r="F156" s="465" t="s">
        <v>35</v>
      </c>
      <c r="G156" s="466" t="s">
        <v>137</v>
      </c>
      <c r="H156" s="634" t="s">
        <v>35</v>
      </c>
      <c r="I156" s="332">
        <v>298.13</v>
      </c>
      <c r="J156" s="457">
        <v>0.2</v>
      </c>
      <c r="K156" s="1079">
        <f t="shared" si="27"/>
        <v>357.76</v>
      </c>
      <c r="L156" s="521">
        <f t="shared" si="28"/>
        <v>7155.2</v>
      </c>
      <c r="M156" s="8"/>
      <c r="N156" s="1264">
        <f t="shared" si="29"/>
        <v>357.76</v>
      </c>
      <c r="O156" s="521">
        <f>ROUNDUP(L156-($L$6*L156),2)</f>
        <v>7155.2</v>
      </c>
      <c r="P156" s="25"/>
      <c r="R156" s="25"/>
      <c r="S156" s="112"/>
      <c r="T156" s="112"/>
      <c r="U156" s="112"/>
      <c r="W156" s="25"/>
      <c r="X156" s="1075"/>
    </row>
    <row r="157" spans="1:24" ht="25.5" outlineLevel="1" x14ac:dyDescent="0.25">
      <c r="A157" s="144"/>
      <c r="B157" s="478" t="s">
        <v>1701</v>
      </c>
      <c r="C157" s="495" t="s">
        <v>373</v>
      </c>
      <c r="D157" s="471" t="s">
        <v>40</v>
      </c>
      <c r="E157" s="523">
        <v>1</v>
      </c>
      <c r="F157" s="465" t="s">
        <v>35</v>
      </c>
      <c r="G157" s="466" t="s">
        <v>137</v>
      </c>
      <c r="H157" s="634" t="s">
        <v>35</v>
      </c>
      <c r="I157" s="332">
        <v>2155.4100000000003</v>
      </c>
      <c r="J157" s="457">
        <v>0.2</v>
      </c>
      <c r="K157" s="1079">
        <f t="shared" si="27"/>
        <v>2586.5</v>
      </c>
      <c r="L157" s="521">
        <f t="shared" si="28"/>
        <v>2586.5</v>
      </c>
      <c r="M157" s="8"/>
      <c r="N157" s="1264">
        <f t="shared" si="29"/>
        <v>2586.5</v>
      </c>
      <c r="O157" s="521">
        <f>ROUNDUP(L157-($L$6*L157),2)</f>
        <v>2586.5</v>
      </c>
      <c r="P157" s="25"/>
      <c r="R157" s="25"/>
      <c r="S157" s="112"/>
      <c r="T157" s="112"/>
      <c r="U157" s="112"/>
      <c r="W157" s="25"/>
      <c r="X157" s="1075"/>
    </row>
    <row r="158" spans="1:24" ht="38.25" outlineLevel="1" x14ac:dyDescent="0.25">
      <c r="A158" s="144"/>
      <c r="B158" s="478" t="s">
        <v>1702</v>
      </c>
      <c r="C158" s="495" t="s">
        <v>374</v>
      </c>
      <c r="D158" s="471" t="s">
        <v>57</v>
      </c>
      <c r="E158" s="523">
        <v>20</v>
      </c>
      <c r="F158" s="465" t="s">
        <v>35</v>
      </c>
      <c r="G158" s="466" t="s">
        <v>137</v>
      </c>
      <c r="H158" s="634" t="s">
        <v>35</v>
      </c>
      <c r="I158" s="332">
        <v>12.24</v>
      </c>
      <c r="J158" s="457">
        <v>0.2</v>
      </c>
      <c r="K158" s="1079">
        <f t="shared" si="27"/>
        <v>14.69</v>
      </c>
      <c r="L158" s="521">
        <f t="shared" si="28"/>
        <v>293.8</v>
      </c>
      <c r="M158" s="8"/>
      <c r="N158" s="1264">
        <f t="shared" si="29"/>
        <v>14.690000000000001</v>
      </c>
      <c r="O158" s="521">
        <f>ROUNDUP(L158-($L$6*L158),2)</f>
        <v>293.8</v>
      </c>
      <c r="P158" s="25"/>
      <c r="R158" s="25"/>
      <c r="S158" s="112"/>
      <c r="T158" s="112"/>
      <c r="U158" s="112"/>
      <c r="W158" s="25"/>
      <c r="X158" s="1075"/>
    </row>
    <row r="159" spans="1:24" ht="63.75" outlineLevel="1" x14ac:dyDescent="0.25">
      <c r="A159" s="144"/>
      <c r="B159" s="478" t="s">
        <v>1703</v>
      </c>
      <c r="C159" s="495" t="s">
        <v>1626</v>
      </c>
      <c r="D159" s="471" t="s">
        <v>57</v>
      </c>
      <c r="E159" s="523">
        <v>345</v>
      </c>
      <c r="F159" s="465" t="s">
        <v>35</v>
      </c>
      <c r="G159" s="466" t="s">
        <v>137</v>
      </c>
      <c r="H159" s="634" t="s">
        <v>35</v>
      </c>
      <c r="I159" s="332">
        <v>122.62</v>
      </c>
      <c r="J159" s="457">
        <v>0.2</v>
      </c>
      <c r="K159" s="1079">
        <f t="shared" si="27"/>
        <v>147.14999999999998</v>
      </c>
      <c r="L159" s="521">
        <f t="shared" si="28"/>
        <v>50766.75</v>
      </c>
      <c r="M159" s="8"/>
      <c r="N159" s="1264">
        <f t="shared" si="29"/>
        <v>147.15</v>
      </c>
      <c r="O159" s="521">
        <f>ROUNDUP(L159-($L$6*L159),2)</f>
        <v>50766.75</v>
      </c>
      <c r="P159" s="25"/>
      <c r="R159" s="25"/>
      <c r="S159" s="112"/>
      <c r="T159" s="112"/>
      <c r="U159" s="112"/>
      <c r="W159" s="25"/>
      <c r="X159" s="1075"/>
    </row>
    <row r="160" spans="1:24" ht="76.5" outlineLevel="1" x14ac:dyDescent="0.25">
      <c r="A160" s="144"/>
      <c r="B160" s="478" t="s">
        <v>1704</v>
      </c>
      <c r="C160" s="495" t="s">
        <v>1627</v>
      </c>
      <c r="D160" s="471" t="s">
        <v>57</v>
      </c>
      <c r="E160" s="523">
        <v>519</v>
      </c>
      <c r="F160" s="465" t="s">
        <v>35</v>
      </c>
      <c r="G160" s="466" t="s">
        <v>137</v>
      </c>
      <c r="H160" s="634" t="s">
        <v>35</v>
      </c>
      <c r="I160" s="332">
        <v>17.57</v>
      </c>
      <c r="J160" s="457">
        <v>0.2</v>
      </c>
      <c r="K160" s="1079">
        <f t="shared" si="27"/>
        <v>21.09</v>
      </c>
      <c r="L160" s="521">
        <f t="shared" si="28"/>
        <v>10945.71</v>
      </c>
      <c r="M160" s="8"/>
      <c r="N160" s="1264">
        <f t="shared" si="29"/>
        <v>21.09</v>
      </c>
      <c r="O160" s="521">
        <f>ROUNDUP(L160-($L$6*L160),2)</f>
        <v>10945.71</v>
      </c>
      <c r="P160" s="25"/>
      <c r="R160" s="25"/>
      <c r="S160" s="112"/>
      <c r="T160" s="112"/>
      <c r="U160" s="112"/>
      <c r="W160" s="25"/>
      <c r="X160" s="1075"/>
    </row>
    <row r="161" spans="1:24" ht="38.25" outlineLevel="1" x14ac:dyDescent="0.25">
      <c r="A161" s="144"/>
      <c r="B161" s="478" t="s">
        <v>1705</v>
      </c>
      <c r="C161" s="495" t="s">
        <v>375</v>
      </c>
      <c r="D161" s="471" t="s">
        <v>57</v>
      </c>
      <c r="E161" s="523">
        <v>547</v>
      </c>
      <c r="F161" s="465" t="s">
        <v>35</v>
      </c>
      <c r="G161" s="466" t="s">
        <v>137</v>
      </c>
      <c r="H161" s="634" t="s">
        <v>35</v>
      </c>
      <c r="I161" s="332">
        <v>10.47</v>
      </c>
      <c r="J161" s="457">
        <v>0.2</v>
      </c>
      <c r="K161" s="1079">
        <f t="shared" si="27"/>
        <v>12.57</v>
      </c>
      <c r="L161" s="521">
        <f t="shared" si="28"/>
        <v>6875.79</v>
      </c>
      <c r="M161" s="8"/>
      <c r="N161" s="1264">
        <f t="shared" si="29"/>
        <v>12.57</v>
      </c>
      <c r="O161" s="521">
        <f>ROUNDUP(L161-($L$6*L161),2)</f>
        <v>6875.79</v>
      </c>
      <c r="P161" s="25"/>
      <c r="R161" s="25"/>
      <c r="S161" s="112"/>
      <c r="T161" s="112"/>
      <c r="U161" s="112"/>
      <c r="W161" s="25"/>
      <c r="X161" s="1075"/>
    </row>
    <row r="162" spans="1:24" ht="51" outlineLevel="1" x14ac:dyDescent="0.25">
      <c r="A162" s="144"/>
      <c r="B162" s="478" t="s">
        <v>1706</v>
      </c>
      <c r="C162" s="495" t="s">
        <v>1628</v>
      </c>
      <c r="D162" s="471" t="s">
        <v>57</v>
      </c>
      <c r="E162" s="523">
        <v>493</v>
      </c>
      <c r="F162" s="465" t="s">
        <v>35</v>
      </c>
      <c r="G162" s="466" t="s">
        <v>137</v>
      </c>
      <c r="H162" s="634" t="s">
        <v>35</v>
      </c>
      <c r="I162" s="332">
        <v>11.69</v>
      </c>
      <c r="J162" s="457">
        <v>0.2</v>
      </c>
      <c r="K162" s="1079">
        <f t="shared" si="27"/>
        <v>14.03</v>
      </c>
      <c r="L162" s="521">
        <f t="shared" si="28"/>
        <v>6916.79</v>
      </c>
      <c r="M162" s="8"/>
      <c r="N162" s="1264">
        <f t="shared" si="29"/>
        <v>14.03</v>
      </c>
      <c r="O162" s="521">
        <f>ROUNDUP(L162-($L$6*L162),2)</f>
        <v>6916.79</v>
      </c>
      <c r="P162" s="25"/>
      <c r="R162" s="25"/>
      <c r="S162" s="112"/>
      <c r="T162" s="112"/>
      <c r="U162" s="112"/>
      <c r="W162" s="25"/>
      <c r="X162" s="1075"/>
    </row>
    <row r="163" spans="1:24" ht="12.75" outlineLevel="1" x14ac:dyDescent="0.25">
      <c r="A163" s="144"/>
      <c r="B163" s="478" t="s">
        <v>1707</v>
      </c>
      <c r="C163" s="495" t="s">
        <v>377</v>
      </c>
      <c r="D163" s="471" t="s">
        <v>40</v>
      </c>
      <c r="E163" s="523">
        <v>1</v>
      </c>
      <c r="F163" s="465" t="s">
        <v>35</v>
      </c>
      <c r="G163" s="466" t="s">
        <v>137</v>
      </c>
      <c r="H163" s="634" t="s">
        <v>35</v>
      </c>
      <c r="I163" s="332">
        <v>511.7</v>
      </c>
      <c r="J163" s="457">
        <v>0.2</v>
      </c>
      <c r="K163" s="1079">
        <f t="shared" si="27"/>
        <v>614.04</v>
      </c>
      <c r="L163" s="521">
        <f t="shared" si="28"/>
        <v>614.04</v>
      </c>
      <c r="M163" s="8"/>
      <c r="N163" s="1264">
        <f t="shared" si="29"/>
        <v>614.04</v>
      </c>
      <c r="O163" s="521">
        <f>ROUNDUP(L163-($L$6*L163),2)</f>
        <v>614.04</v>
      </c>
      <c r="P163" s="25"/>
      <c r="R163" s="25"/>
      <c r="S163" s="112"/>
      <c r="T163" s="112"/>
      <c r="U163" s="112"/>
      <c r="W163" s="25"/>
      <c r="X163" s="1075"/>
    </row>
    <row r="164" spans="1:24" ht="12.75" outlineLevel="1" x14ac:dyDescent="0.25">
      <c r="A164" s="144"/>
      <c r="B164" s="478" t="s">
        <v>1708</v>
      </c>
      <c r="C164" s="495" t="s">
        <v>386</v>
      </c>
      <c r="D164" s="471" t="s">
        <v>40</v>
      </c>
      <c r="E164" s="523">
        <v>1</v>
      </c>
      <c r="F164" s="465" t="s">
        <v>35</v>
      </c>
      <c r="G164" s="466" t="s">
        <v>137</v>
      </c>
      <c r="H164" s="634" t="s">
        <v>35</v>
      </c>
      <c r="I164" s="332">
        <v>385.63</v>
      </c>
      <c r="J164" s="457">
        <v>0.2</v>
      </c>
      <c r="K164" s="1079">
        <f t="shared" si="27"/>
        <v>462.76</v>
      </c>
      <c r="L164" s="521">
        <f t="shared" si="28"/>
        <v>462.76</v>
      </c>
      <c r="M164" s="8"/>
      <c r="N164" s="1264">
        <f t="shared" si="29"/>
        <v>462.76</v>
      </c>
      <c r="O164" s="521">
        <f>ROUNDUP(L164-($L$6*L164),2)</f>
        <v>462.76</v>
      </c>
      <c r="P164" s="25"/>
      <c r="R164" s="25"/>
      <c r="S164" s="112"/>
      <c r="T164" s="112"/>
      <c r="U164" s="112"/>
      <c r="W164" s="25"/>
      <c r="X164" s="1075"/>
    </row>
    <row r="165" spans="1:24" ht="12.75" outlineLevel="1" x14ac:dyDescent="0.25">
      <c r="A165" s="144"/>
      <c r="B165" s="478" t="s">
        <v>1709</v>
      </c>
      <c r="C165" s="495" t="s">
        <v>378</v>
      </c>
      <c r="D165" s="471" t="s">
        <v>40</v>
      </c>
      <c r="E165" s="523">
        <v>4</v>
      </c>
      <c r="F165" s="465" t="s">
        <v>35</v>
      </c>
      <c r="G165" s="466" t="s">
        <v>137</v>
      </c>
      <c r="H165" s="634" t="s">
        <v>35</v>
      </c>
      <c r="I165" s="332">
        <v>415.2</v>
      </c>
      <c r="J165" s="457">
        <v>0.2</v>
      </c>
      <c r="K165" s="1079">
        <f t="shared" si="27"/>
        <v>498.24</v>
      </c>
      <c r="L165" s="521">
        <f t="shared" si="28"/>
        <v>1992.96</v>
      </c>
      <c r="M165" s="8"/>
      <c r="N165" s="1264">
        <f t="shared" si="29"/>
        <v>498.24</v>
      </c>
      <c r="O165" s="521">
        <f>ROUNDUP(L165-($L$6*L165),2)</f>
        <v>1992.96</v>
      </c>
      <c r="P165" s="25"/>
      <c r="R165" s="25"/>
      <c r="S165" s="112"/>
      <c r="T165" s="112"/>
      <c r="U165" s="112"/>
      <c r="W165" s="25"/>
      <c r="X165" s="1075"/>
    </row>
    <row r="166" spans="1:24" ht="12.75" outlineLevel="1" x14ac:dyDescent="0.25">
      <c r="A166" s="144"/>
      <c r="B166" s="478" t="s">
        <v>1710</v>
      </c>
      <c r="C166" s="495" t="s">
        <v>379</v>
      </c>
      <c r="D166" s="471" t="s">
        <v>40</v>
      </c>
      <c r="E166" s="523">
        <v>4</v>
      </c>
      <c r="F166" s="465" t="s">
        <v>35</v>
      </c>
      <c r="G166" s="466" t="s">
        <v>137</v>
      </c>
      <c r="H166" s="634" t="s">
        <v>35</v>
      </c>
      <c r="I166" s="332">
        <v>316.02999999999997</v>
      </c>
      <c r="J166" s="457">
        <v>0.2</v>
      </c>
      <c r="K166" s="1079">
        <f t="shared" si="27"/>
        <v>379.24</v>
      </c>
      <c r="L166" s="521">
        <f t="shared" si="28"/>
        <v>1516.96</v>
      </c>
      <c r="M166" s="8"/>
      <c r="N166" s="1264">
        <f t="shared" si="29"/>
        <v>379.24</v>
      </c>
      <c r="O166" s="521">
        <f>ROUNDUP(L166-($L$6*L166),2)</f>
        <v>1516.96</v>
      </c>
      <c r="P166" s="25"/>
      <c r="R166" s="25"/>
      <c r="S166" s="112"/>
      <c r="T166" s="112"/>
      <c r="U166" s="112"/>
      <c r="W166" s="25"/>
      <c r="X166" s="1075"/>
    </row>
    <row r="167" spans="1:24" ht="12.75" outlineLevel="1" x14ac:dyDescent="0.25">
      <c r="A167" s="144"/>
      <c r="B167" s="478" t="s">
        <v>1711</v>
      </c>
      <c r="C167" s="495" t="s">
        <v>380</v>
      </c>
      <c r="D167" s="471" t="s">
        <v>40</v>
      </c>
      <c r="E167" s="523">
        <v>3</v>
      </c>
      <c r="F167" s="465" t="s">
        <v>35</v>
      </c>
      <c r="G167" s="466" t="s">
        <v>137</v>
      </c>
      <c r="H167" s="634" t="s">
        <v>35</v>
      </c>
      <c r="I167" s="332">
        <v>314.84999999999997</v>
      </c>
      <c r="J167" s="457">
        <v>0.2</v>
      </c>
      <c r="K167" s="1079">
        <f t="shared" si="27"/>
        <v>377.82</v>
      </c>
      <c r="L167" s="521">
        <f t="shared" si="28"/>
        <v>1133.46</v>
      </c>
      <c r="M167" s="8"/>
      <c r="N167" s="1264">
        <f t="shared" si="29"/>
        <v>377.82</v>
      </c>
      <c r="O167" s="521">
        <f>ROUNDUP(L167-($L$6*L167),2)</f>
        <v>1133.46</v>
      </c>
      <c r="P167" s="25"/>
      <c r="R167" s="25"/>
      <c r="S167" s="112"/>
      <c r="T167" s="112"/>
      <c r="U167" s="112"/>
      <c r="W167" s="25"/>
      <c r="X167" s="1075"/>
    </row>
    <row r="168" spans="1:24" ht="12.75" outlineLevel="1" x14ac:dyDescent="0.25">
      <c r="A168" s="144"/>
      <c r="B168" s="478" t="s">
        <v>1712</v>
      </c>
      <c r="C168" s="495" t="s">
        <v>381</v>
      </c>
      <c r="D168" s="471" t="s">
        <v>40</v>
      </c>
      <c r="E168" s="523">
        <v>4</v>
      </c>
      <c r="F168" s="465" t="s">
        <v>35</v>
      </c>
      <c r="G168" s="466" t="s">
        <v>137</v>
      </c>
      <c r="H168" s="634" t="s">
        <v>35</v>
      </c>
      <c r="I168" s="332">
        <v>337.38</v>
      </c>
      <c r="J168" s="457">
        <v>0.2</v>
      </c>
      <c r="K168" s="1079">
        <f t="shared" si="27"/>
        <v>404.86</v>
      </c>
      <c r="L168" s="521">
        <f t="shared" si="28"/>
        <v>1619.44</v>
      </c>
      <c r="M168" s="8"/>
      <c r="N168" s="1264">
        <f t="shared" si="29"/>
        <v>404.86</v>
      </c>
      <c r="O168" s="521">
        <f>ROUNDUP(L168-($L$6*L168),2)</f>
        <v>1619.44</v>
      </c>
      <c r="P168" s="25"/>
      <c r="R168" s="25"/>
      <c r="S168" s="112"/>
      <c r="T168" s="112"/>
      <c r="U168" s="112"/>
      <c r="W168" s="25"/>
      <c r="X168" s="1075"/>
    </row>
    <row r="169" spans="1:24" ht="12.75" outlineLevel="1" x14ac:dyDescent="0.25">
      <c r="A169" s="144"/>
      <c r="B169" s="478" t="s">
        <v>1713</v>
      </c>
      <c r="C169" s="495" t="s">
        <v>382</v>
      </c>
      <c r="D169" s="471" t="s">
        <v>40</v>
      </c>
      <c r="E169" s="523">
        <v>4</v>
      </c>
      <c r="F169" s="465" t="s">
        <v>35</v>
      </c>
      <c r="G169" s="466" t="s">
        <v>137</v>
      </c>
      <c r="H169" s="634" t="s">
        <v>35</v>
      </c>
      <c r="I169" s="332">
        <v>489.68</v>
      </c>
      <c r="J169" s="457">
        <v>0.2</v>
      </c>
      <c r="K169" s="1079">
        <f t="shared" si="27"/>
        <v>587.62</v>
      </c>
      <c r="L169" s="521">
        <f t="shared" si="28"/>
        <v>2350.48</v>
      </c>
      <c r="M169" s="8"/>
      <c r="N169" s="1264">
        <f t="shared" si="29"/>
        <v>587.62</v>
      </c>
      <c r="O169" s="521">
        <f>ROUNDUP(L169-($L$6*L169),2)</f>
        <v>2350.48</v>
      </c>
      <c r="P169" s="25"/>
      <c r="R169" s="25"/>
      <c r="S169" s="112"/>
      <c r="T169" s="112"/>
      <c r="U169" s="112"/>
      <c r="W169" s="25"/>
      <c r="X169" s="1075"/>
    </row>
    <row r="170" spans="1:24" ht="12.75" outlineLevel="1" x14ac:dyDescent="0.25">
      <c r="A170" s="144"/>
      <c r="B170" s="478" t="s">
        <v>1714</v>
      </c>
      <c r="C170" s="495" t="s">
        <v>383</v>
      </c>
      <c r="D170" s="471" t="s">
        <v>40</v>
      </c>
      <c r="E170" s="523">
        <v>1</v>
      </c>
      <c r="F170" s="465" t="s">
        <v>35</v>
      </c>
      <c r="G170" s="466" t="s">
        <v>137</v>
      </c>
      <c r="H170" s="634" t="s">
        <v>35</v>
      </c>
      <c r="I170" s="332">
        <v>397.84999999999997</v>
      </c>
      <c r="J170" s="457">
        <v>0.2</v>
      </c>
      <c r="K170" s="1079">
        <f t="shared" si="27"/>
        <v>477.42</v>
      </c>
      <c r="L170" s="521">
        <f t="shared" si="28"/>
        <v>477.42</v>
      </c>
      <c r="M170" s="8"/>
      <c r="N170" s="1264">
        <f t="shared" si="29"/>
        <v>477.42</v>
      </c>
      <c r="O170" s="521">
        <f>ROUNDUP(L170-($L$6*L170),2)</f>
        <v>477.42</v>
      </c>
      <c r="P170" s="25"/>
      <c r="R170" s="25"/>
      <c r="S170" s="112"/>
      <c r="T170" s="112"/>
      <c r="U170" s="112"/>
      <c r="W170" s="25"/>
      <c r="X170" s="1075"/>
    </row>
    <row r="171" spans="1:24" ht="12.75" outlineLevel="1" x14ac:dyDescent="0.25">
      <c r="A171" s="144"/>
      <c r="B171" s="478" t="s">
        <v>1715</v>
      </c>
      <c r="C171" s="495" t="s">
        <v>384</v>
      </c>
      <c r="D171" s="471" t="s">
        <v>57</v>
      </c>
      <c r="E171" s="523">
        <v>200</v>
      </c>
      <c r="F171" s="465" t="s">
        <v>35</v>
      </c>
      <c r="G171" s="466" t="s">
        <v>137</v>
      </c>
      <c r="H171" s="634" t="s">
        <v>35</v>
      </c>
      <c r="I171" s="332">
        <v>3.8299999999999996</v>
      </c>
      <c r="J171" s="457">
        <v>0.2</v>
      </c>
      <c r="K171" s="1079">
        <f t="shared" si="27"/>
        <v>4.5999999999999996</v>
      </c>
      <c r="L171" s="521">
        <f t="shared" si="28"/>
        <v>920</v>
      </c>
      <c r="M171" s="8"/>
      <c r="N171" s="1264">
        <f t="shared" si="29"/>
        <v>4.5999999999999996</v>
      </c>
      <c r="O171" s="521">
        <f>ROUNDUP(L171-($L$6*L171),2)</f>
        <v>920</v>
      </c>
      <c r="P171" s="25"/>
      <c r="R171" s="25"/>
      <c r="S171" s="112"/>
      <c r="T171" s="112"/>
      <c r="U171" s="112"/>
      <c r="W171" s="25"/>
      <c r="X171" s="1075"/>
    </row>
    <row r="172" spans="1:24" ht="12.75" outlineLevel="1" x14ac:dyDescent="0.25">
      <c r="A172" s="144"/>
      <c r="B172" s="496"/>
      <c r="C172" s="497"/>
      <c r="D172" s="498"/>
      <c r="E172" s="536"/>
      <c r="F172" s="499"/>
      <c r="G172" s="477"/>
      <c r="H172" s="641"/>
      <c r="I172" s="527"/>
      <c r="J172" s="545"/>
      <c r="K172" s="1245"/>
      <c r="L172" s="529"/>
      <c r="M172" s="8"/>
      <c r="N172" s="1266">
        <f>K172-(K172*$L$6)</f>
        <v>0</v>
      </c>
      <c r="O172" s="529">
        <f t="shared" ref="O172:O200" si="30">ROUNDUP(N172*E172,2)</f>
        <v>0</v>
      </c>
      <c r="P172" s="25"/>
      <c r="R172" s="25"/>
      <c r="S172" s="112"/>
      <c r="T172" s="112"/>
      <c r="U172" s="112"/>
      <c r="W172" s="25"/>
      <c r="X172" s="1075"/>
    </row>
    <row r="173" spans="1:24" ht="25.5" outlineLevel="1" x14ac:dyDescent="0.25">
      <c r="A173" s="144"/>
      <c r="B173" s="488" t="s">
        <v>165</v>
      </c>
      <c r="C173" s="489" t="s">
        <v>1717</v>
      </c>
      <c r="D173" s="490"/>
      <c r="E173" s="534"/>
      <c r="F173" s="491"/>
      <c r="G173" s="494"/>
      <c r="H173" s="633"/>
      <c r="I173" s="333"/>
      <c r="J173" s="458"/>
      <c r="K173" s="1248"/>
      <c r="L173" s="535">
        <f>SUM(L174:L199)</f>
        <v>186792.18000000008</v>
      </c>
      <c r="M173" s="8"/>
      <c r="N173" s="1267">
        <f>K173-(K173*$L$6)</f>
        <v>0</v>
      </c>
      <c r="O173" s="535">
        <f>SUM(O174:O199)</f>
        <v>186792.18000000008</v>
      </c>
      <c r="P173" s="25"/>
      <c r="R173" s="25"/>
      <c r="S173" s="112"/>
      <c r="T173" s="112"/>
      <c r="U173" s="112"/>
      <c r="W173" s="25"/>
      <c r="X173" s="1075"/>
    </row>
    <row r="174" spans="1:24" ht="25.5" outlineLevel="1" x14ac:dyDescent="0.25">
      <c r="A174" s="144"/>
      <c r="B174" s="478" t="s">
        <v>1718</v>
      </c>
      <c r="C174" s="495" t="s">
        <v>366</v>
      </c>
      <c r="D174" s="471" t="s">
        <v>40</v>
      </c>
      <c r="E174" s="523">
        <v>4</v>
      </c>
      <c r="F174" s="465" t="s">
        <v>35</v>
      </c>
      <c r="G174" s="466" t="s">
        <v>137</v>
      </c>
      <c r="H174" s="634" t="s">
        <v>35</v>
      </c>
      <c r="I174" s="332">
        <v>4147.79</v>
      </c>
      <c r="J174" s="457">
        <v>0.2</v>
      </c>
      <c r="K174" s="1079">
        <f t="shared" ref="K174:K199" si="31">ROUNDUP(I174*(1+J174),2)</f>
        <v>4977.3500000000004</v>
      </c>
      <c r="L174" s="521">
        <f t="shared" ref="L174:L199" si="32">ROUNDUP(K174*E174,2)</f>
        <v>19909.400000000001</v>
      </c>
      <c r="M174" s="8"/>
      <c r="N174" s="1264">
        <f>O174/E174</f>
        <v>4977.3500000000004</v>
      </c>
      <c r="O174" s="521">
        <f>ROUNDUP(L174-($L$6*L174),2)</f>
        <v>19909.400000000001</v>
      </c>
      <c r="P174" s="25"/>
      <c r="R174" s="25"/>
      <c r="S174" s="112"/>
      <c r="T174" s="112"/>
      <c r="U174" s="112"/>
      <c r="W174" s="25"/>
      <c r="X174" s="1075"/>
    </row>
    <row r="175" spans="1:24" ht="25.5" outlineLevel="1" x14ac:dyDescent="0.25">
      <c r="A175" s="144"/>
      <c r="B175" s="478" t="s">
        <v>1719</v>
      </c>
      <c r="C175" s="495" t="s">
        <v>367</v>
      </c>
      <c r="D175" s="471" t="s">
        <v>40</v>
      </c>
      <c r="E175" s="523">
        <v>1</v>
      </c>
      <c r="F175" s="465" t="s">
        <v>35</v>
      </c>
      <c r="G175" s="466" t="s">
        <v>137</v>
      </c>
      <c r="H175" s="634" t="s">
        <v>35</v>
      </c>
      <c r="I175" s="332">
        <v>1895.86</v>
      </c>
      <c r="J175" s="457">
        <v>0.2</v>
      </c>
      <c r="K175" s="1079">
        <f t="shared" si="31"/>
        <v>2275.0400000000004</v>
      </c>
      <c r="L175" s="521">
        <f t="shared" si="32"/>
        <v>2275.04</v>
      </c>
      <c r="M175" s="8"/>
      <c r="N175" s="1264">
        <f t="shared" ref="N175:N199" si="33">O175/E175</f>
        <v>2275.04</v>
      </c>
      <c r="O175" s="521">
        <f>ROUNDUP(L175-($L$6*L175),2)</f>
        <v>2275.04</v>
      </c>
      <c r="P175" s="25"/>
      <c r="R175" s="25"/>
      <c r="S175" s="112"/>
      <c r="T175" s="112"/>
      <c r="U175" s="112"/>
      <c r="W175" s="25"/>
      <c r="X175" s="1075"/>
    </row>
    <row r="176" spans="1:24" ht="25.5" outlineLevel="1" x14ac:dyDescent="0.25">
      <c r="A176" s="144"/>
      <c r="B176" s="478" t="s">
        <v>1720</v>
      </c>
      <c r="C176" s="495" t="s">
        <v>368</v>
      </c>
      <c r="D176" s="471" t="s">
        <v>40</v>
      </c>
      <c r="E176" s="523">
        <v>1</v>
      </c>
      <c r="F176" s="465" t="s">
        <v>35</v>
      </c>
      <c r="G176" s="466" t="s">
        <v>137</v>
      </c>
      <c r="H176" s="634" t="s">
        <v>35</v>
      </c>
      <c r="I176" s="332">
        <v>1923.1</v>
      </c>
      <c r="J176" s="457">
        <v>0.2</v>
      </c>
      <c r="K176" s="1079">
        <f t="shared" si="31"/>
        <v>2307.7199999999998</v>
      </c>
      <c r="L176" s="521">
        <f t="shared" si="32"/>
        <v>2307.7199999999998</v>
      </c>
      <c r="M176" s="8"/>
      <c r="N176" s="1264">
        <f t="shared" si="33"/>
        <v>2307.7199999999998</v>
      </c>
      <c r="O176" s="521">
        <f>ROUNDUP(L176-($L$6*L176),2)</f>
        <v>2307.7199999999998</v>
      </c>
      <c r="P176" s="25"/>
      <c r="R176" s="25"/>
      <c r="S176" s="112"/>
      <c r="T176" s="112"/>
      <c r="U176" s="112"/>
      <c r="W176" s="25"/>
      <c r="X176" s="1075"/>
    </row>
    <row r="177" spans="1:24" ht="25.5" outlineLevel="1" x14ac:dyDescent="0.25">
      <c r="A177" s="144"/>
      <c r="B177" s="478" t="s">
        <v>1721</v>
      </c>
      <c r="C177" s="495" t="s">
        <v>369</v>
      </c>
      <c r="D177" s="471" t="s">
        <v>40</v>
      </c>
      <c r="E177" s="523">
        <v>2</v>
      </c>
      <c r="F177" s="465" t="s">
        <v>35</v>
      </c>
      <c r="G177" s="466" t="s">
        <v>137</v>
      </c>
      <c r="H177" s="634" t="s">
        <v>35</v>
      </c>
      <c r="I177" s="332">
        <v>2134.0800000000004</v>
      </c>
      <c r="J177" s="457">
        <v>0.2</v>
      </c>
      <c r="K177" s="1079">
        <f t="shared" si="31"/>
        <v>2560.9</v>
      </c>
      <c r="L177" s="521">
        <f t="shared" si="32"/>
        <v>5121.8</v>
      </c>
      <c r="M177" s="8"/>
      <c r="N177" s="1264">
        <f t="shared" si="33"/>
        <v>2560.9</v>
      </c>
      <c r="O177" s="521">
        <f>ROUNDUP(L177-($L$6*L177),2)</f>
        <v>5121.8</v>
      </c>
      <c r="P177" s="25"/>
      <c r="R177" s="25"/>
      <c r="S177" s="112"/>
      <c r="T177" s="112"/>
      <c r="U177" s="112"/>
      <c r="W177" s="25"/>
      <c r="X177" s="1075"/>
    </row>
    <row r="178" spans="1:24" ht="25.5" outlineLevel="1" x14ac:dyDescent="0.25">
      <c r="A178" s="144"/>
      <c r="B178" s="478" t="s">
        <v>1722</v>
      </c>
      <c r="C178" s="495" t="s">
        <v>370</v>
      </c>
      <c r="D178" s="471" t="s">
        <v>40</v>
      </c>
      <c r="E178" s="523">
        <v>1</v>
      </c>
      <c r="F178" s="465" t="s">
        <v>35</v>
      </c>
      <c r="G178" s="466" t="s">
        <v>137</v>
      </c>
      <c r="H178" s="634" t="s">
        <v>35</v>
      </c>
      <c r="I178" s="332">
        <v>2022.24</v>
      </c>
      <c r="J178" s="457">
        <v>0.2</v>
      </c>
      <c r="K178" s="1079">
        <f t="shared" si="31"/>
        <v>2426.69</v>
      </c>
      <c r="L178" s="521">
        <f t="shared" si="32"/>
        <v>2426.69</v>
      </c>
      <c r="M178" s="8"/>
      <c r="N178" s="1264">
        <f t="shared" si="33"/>
        <v>2426.69</v>
      </c>
      <c r="O178" s="521">
        <f>ROUNDUP(L178-($L$6*L178),2)</f>
        <v>2426.69</v>
      </c>
      <c r="P178" s="25"/>
      <c r="R178" s="25"/>
      <c r="S178" s="112"/>
      <c r="T178" s="112"/>
      <c r="U178" s="112"/>
      <c r="W178" s="25"/>
      <c r="X178" s="1075"/>
    </row>
    <row r="179" spans="1:24" ht="63.75" outlineLevel="1" x14ac:dyDescent="0.25">
      <c r="A179" s="144"/>
      <c r="B179" s="478" t="s">
        <v>1723</v>
      </c>
      <c r="C179" s="495" t="s">
        <v>1619</v>
      </c>
      <c r="D179" s="471" t="s">
        <v>40</v>
      </c>
      <c r="E179" s="523">
        <v>4</v>
      </c>
      <c r="F179" s="465" t="s">
        <v>35</v>
      </c>
      <c r="G179" s="466" t="s">
        <v>137</v>
      </c>
      <c r="H179" s="634" t="s">
        <v>35</v>
      </c>
      <c r="I179" s="332">
        <v>4597.59</v>
      </c>
      <c r="J179" s="457">
        <v>0.2</v>
      </c>
      <c r="K179" s="1079">
        <f t="shared" si="31"/>
        <v>5517.1100000000006</v>
      </c>
      <c r="L179" s="521">
        <f t="shared" si="32"/>
        <v>22068.44</v>
      </c>
      <c r="M179" s="8"/>
      <c r="N179" s="1264">
        <f t="shared" si="33"/>
        <v>5517.11</v>
      </c>
      <c r="O179" s="521">
        <f>ROUNDUP(L179-($L$6*L179),2)</f>
        <v>22068.44</v>
      </c>
      <c r="P179" s="25"/>
      <c r="R179" s="25"/>
      <c r="S179" s="112"/>
      <c r="T179" s="112"/>
      <c r="U179" s="112"/>
      <c r="W179" s="25"/>
      <c r="X179" s="1075"/>
    </row>
    <row r="180" spans="1:24" ht="63.75" outlineLevel="1" x14ac:dyDescent="0.25">
      <c r="A180" s="144"/>
      <c r="B180" s="478" t="s">
        <v>1724</v>
      </c>
      <c r="C180" s="495" t="s">
        <v>1621</v>
      </c>
      <c r="D180" s="471" t="s">
        <v>40</v>
      </c>
      <c r="E180" s="523">
        <v>4</v>
      </c>
      <c r="F180" s="465" t="s">
        <v>35</v>
      </c>
      <c r="G180" s="466" t="s">
        <v>137</v>
      </c>
      <c r="H180" s="634" t="s">
        <v>35</v>
      </c>
      <c r="I180" s="332">
        <v>3591.32</v>
      </c>
      <c r="J180" s="457">
        <v>0.2</v>
      </c>
      <c r="K180" s="1079">
        <f t="shared" si="31"/>
        <v>4309.59</v>
      </c>
      <c r="L180" s="521">
        <f t="shared" si="32"/>
        <v>17238.36</v>
      </c>
      <c r="M180" s="8"/>
      <c r="N180" s="1264">
        <f t="shared" si="33"/>
        <v>4309.59</v>
      </c>
      <c r="O180" s="521">
        <f>ROUNDUP(L180-($L$6*L180),2)</f>
        <v>17238.36</v>
      </c>
      <c r="P180" s="25"/>
      <c r="R180" s="25"/>
      <c r="S180" s="112"/>
      <c r="T180" s="112"/>
      <c r="U180" s="112"/>
      <c r="W180" s="25"/>
      <c r="X180" s="1075"/>
    </row>
    <row r="181" spans="1:24" ht="63.75" outlineLevel="1" x14ac:dyDescent="0.25">
      <c r="A181" s="144"/>
      <c r="B181" s="478" t="s">
        <v>1725</v>
      </c>
      <c r="C181" s="495" t="s">
        <v>1622</v>
      </c>
      <c r="D181" s="471" t="s">
        <v>40</v>
      </c>
      <c r="E181" s="523">
        <v>4</v>
      </c>
      <c r="F181" s="465" t="s">
        <v>35</v>
      </c>
      <c r="G181" s="466" t="s">
        <v>137</v>
      </c>
      <c r="H181" s="634" t="s">
        <v>35</v>
      </c>
      <c r="I181" s="332">
        <v>2762.8500000000004</v>
      </c>
      <c r="J181" s="457">
        <v>0.2</v>
      </c>
      <c r="K181" s="1079">
        <f t="shared" si="31"/>
        <v>3315.42</v>
      </c>
      <c r="L181" s="521">
        <f t="shared" si="32"/>
        <v>13261.68</v>
      </c>
      <c r="M181" s="8"/>
      <c r="N181" s="1264">
        <f t="shared" si="33"/>
        <v>3315.42</v>
      </c>
      <c r="O181" s="521">
        <f>ROUNDUP(L181-($L$6*L181),2)</f>
        <v>13261.68</v>
      </c>
      <c r="P181" s="25"/>
      <c r="R181" s="25"/>
      <c r="S181" s="112"/>
      <c r="T181" s="112"/>
      <c r="U181" s="112"/>
      <c r="W181" s="25"/>
      <c r="X181" s="1075"/>
    </row>
    <row r="182" spans="1:24" ht="38.25" outlineLevel="1" x14ac:dyDescent="0.25">
      <c r="A182" s="144"/>
      <c r="B182" s="478" t="s">
        <v>1726</v>
      </c>
      <c r="C182" s="495" t="s">
        <v>1623</v>
      </c>
      <c r="D182" s="471" t="s">
        <v>40</v>
      </c>
      <c r="E182" s="523">
        <v>4</v>
      </c>
      <c r="F182" s="465" t="s">
        <v>35</v>
      </c>
      <c r="G182" s="466" t="s">
        <v>137</v>
      </c>
      <c r="H182" s="634" t="s">
        <v>35</v>
      </c>
      <c r="I182" s="332">
        <v>4024.3900000000003</v>
      </c>
      <c r="J182" s="457">
        <v>0.2</v>
      </c>
      <c r="K182" s="1079">
        <f t="shared" si="31"/>
        <v>4829.2700000000004</v>
      </c>
      <c r="L182" s="521">
        <f t="shared" si="32"/>
        <v>19317.080000000002</v>
      </c>
      <c r="M182" s="8"/>
      <c r="N182" s="1264">
        <f t="shared" si="33"/>
        <v>4829.2700000000004</v>
      </c>
      <c r="O182" s="521">
        <f>ROUNDUP(L182-($L$6*L182),2)</f>
        <v>19317.080000000002</v>
      </c>
      <c r="P182" s="25"/>
      <c r="R182" s="25"/>
      <c r="S182" s="112"/>
      <c r="T182" s="112"/>
      <c r="U182" s="112"/>
      <c r="W182" s="25"/>
      <c r="X182" s="1075"/>
    </row>
    <row r="183" spans="1:24" ht="127.5" outlineLevel="1" x14ac:dyDescent="0.25">
      <c r="A183" s="144"/>
      <c r="B183" s="478" t="s">
        <v>1727</v>
      </c>
      <c r="C183" s="495" t="s">
        <v>1624</v>
      </c>
      <c r="D183" s="471" t="s">
        <v>40</v>
      </c>
      <c r="E183" s="523">
        <v>1</v>
      </c>
      <c r="F183" s="465" t="s">
        <v>35</v>
      </c>
      <c r="G183" s="466" t="s">
        <v>137</v>
      </c>
      <c r="H183" s="634" t="s">
        <v>35</v>
      </c>
      <c r="I183" s="332">
        <v>35246.240000000005</v>
      </c>
      <c r="J183" s="457">
        <v>0.2</v>
      </c>
      <c r="K183" s="1079">
        <f t="shared" si="31"/>
        <v>42295.490000000005</v>
      </c>
      <c r="L183" s="521">
        <f t="shared" si="32"/>
        <v>42295.49</v>
      </c>
      <c r="M183" s="8"/>
      <c r="N183" s="1264">
        <f t="shared" si="33"/>
        <v>42295.49</v>
      </c>
      <c r="O183" s="521">
        <f>ROUNDUP(L183-($L$6*L183),2)</f>
        <v>42295.49</v>
      </c>
      <c r="P183" s="25"/>
      <c r="R183" s="25"/>
      <c r="S183" s="112"/>
      <c r="T183" s="112"/>
      <c r="U183" s="112"/>
      <c r="W183" s="25"/>
      <c r="X183" s="1075"/>
    </row>
    <row r="184" spans="1:24" ht="25.5" outlineLevel="1" x14ac:dyDescent="0.25">
      <c r="A184" s="144"/>
      <c r="B184" s="478" t="s">
        <v>1728</v>
      </c>
      <c r="C184" s="495" t="s">
        <v>372</v>
      </c>
      <c r="D184" s="471" t="s">
        <v>40</v>
      </c>
      <c r="E184" s="523">
        <v>1</v>
      </c>
      <c r="F184" s="465" t="s">
        <v>35</v>
      </c>
      <c r="G184" s="466" t="s">
        <v>137</v>
      </c>
      <c r="H184" s="634" t="s">
        <v>35</v>
      </c>
      <c r="I184" s="332">
        <v>1106.4100000000001</v>
      </c>
      <c r="J184" s="457">
        <v>0.2</v>
      </c>
      <c r="K184" s="1079">
        <f t="shared" si="31"/>
        <v>1327.7</v>
      </c>
      <c r="L184" s="521">
        <f t="shared" si="32"/>
        <v>1327.7</v>
      </c>
      <c r="M184" s="8"/>
      <c r="N184" s="1264">
        <f t="shared" si="33"/>
        <v>1327.7</v>
      </c>
      <c r="O184" s="521">
        <f>ROUNDUP(L184-($L$6*L184),2)</f>
        <v>1327.7</v>
      </c>
      <c r="P184" s="25"/>
      <c r="R184" s="25"/>
      <c r="S184" s="112"/>
      <c r="T184" s="112"/>
      <c r="U184" s="112"/>
      <c r="W184" s="25"/>
      <c r="X184" s="1075"/>
    </row>
    <row r="185" spans="1:24" ht="38.25" outlineLevel="1" x14ac:dyDescent="0.25">
      <c r="A185" s="144"/>
      <c r="B185" s="478" t="s">
        <v>1729</v>
      </c>
      <c r="C185" s="495" t="s">
        <v>1625</v>
      </c>
      <c r="D185" s="471" t="s">
        <v>40</v>
      </c>
      <c r="E185" s="523">
        <v>9</v>
      </c>
      <c r="F185" s="465" t="s">
        <v>35</v>
      </c>
      <c r="G185" s="466" t="s">
        <v>137</v>
      </c>
      <c r="H185" s="634" t="s">
        <v>35</v>
      </c>
      <c r="I185" s="332">
        <v>298.13</v>
      </c>
      <c r="J185" s="457">
        <v>0.2</v>
      </c>
      <c r="K185" s="1079">
        <f t="shared" si="31"/>
        <v>357.76</v>
      </c>
      <c r="L185" s="521">
        <f t="shared" si="32"/>
        <v>3219.84</v>
      </c>
      <c r="M185" s="8"/>
      <c r="N185" s="1264">
        <f t="shared" si="33"/>
        <v>357.76</v>
      </c>
      <c r="O185" s="521">
        <f>ROUNDUP(L185-($L$6*L185),2)</f>
        <v>3219.84</v>
      </c>
      <c r="P185" s="25"/>
      <c r="R185" s="25"/>
      <c r="S185" s="112"/>
      <c r="T185" s="112"/>
      <c r="U185" s="112"/>
      <c r="W185" s="25"/>
      <c r="X185" s="1075"/>
    </row>
    <row r="186" spans="1:24" ht="25.5" outlineLevel="1" x14ac:dyDescent="0.25">
      <c r="A186" s="144"/>
      <c r="B186" s="478" t="s">
        <v>1730</v>
      </c>
      <c r="C186" s="495" t="s">
        <v>373</v>
      </c>
      <c r="D186" s="471" t="s">
        <v>40</v>
      </c>
      <c r="E186" s="523">
        <v>1</v>
      </c>
      <c r="F186" s="465" t="s">
        <v>35</v>
      </c>
      <c r="G186" s="466" t="s">
        <v>137</v>
      </c>
      <c r="H186" s="634" t="s">
        <v>35</v>
      </c>
      <c r="I186" s="332">
        <v>2155.4100000000003</v>
      </c>
      <c r="J186" s="457">
        <v>0.2</v>
      </c>
      <c r="K186" s="1079">
        <f t="shared" si="31"/>
        <v>2586.5</v>
      </c>
      <c r="L186" s="521">
        <f t="shared" si="32"/>
        <v>2586.5</v>
      </c>
      <c r="M186" s="8"/>
      <c r="N186" s="1264">
        <f t="shared" si="33"/>
        <v>2586.5</v>
      </c>
      <c r="O186" s="521">
        <f>ROUNDUP(L186-($L$6*L186),2)</f>
        <v>2586.5</v>
      </c>
      <c r="P186" s="25"/>
      <c r="R186" s="25"/>
      <c r="S186" s="112"/>
      <c r="T186" s="112"/>
      <c r="U186" s="112"/>
      <c r="W186" s="25"/>
      <c r="X186" s="1075"/>
    </row>
    <row r="187" spans="1:24" ht="38.25" outlineLevel="1" x14ac:dyDescent="0.25">
      <c r="A187" s="144"/>
      <c r="B187" s="478" t="s">
        <v>1731</v>
      </c>
      <c r="C187" s="495" t="s">
        <v>374</v>
      </c>
      <c r="D187" s="471" t="s">
        <v>57</v>
      </c>
      <c r="E187" s="523">
        <v>20</v>
      </c>
      <c r="F187" s="465" t="s">
        <v>35</v>
      </c>
      <c r="G187" s="466" t="s">
        <v>137</v>
      </c>
      <c r="H187" s="634" t="s">
        <v>35</v>
      </c>
      <c r="I187" s="332">
        <v>12.24</v>
      </c>
      <c r="J187" s="457">
        <v>0.2</v>
      </c>
      <c r="K187" s="1079">
        <f t="shared" si="31"/>
        <v>14.69</v>
      </c>
      <c r="L187" s="521">
        <f t="shared" si="32"/>
        <v>293.8</v>
      </c>
      <c r="M187" s="8"/>
      <c r="N187" s="1264">
        <f t="shared" si="33"/>
        <v>14.690000000000001</v>
      </c>
      <c r="O187" s="521">
        <f>ROUNDUP(L187-($L$6*L187),2)</f>
        <v>293.8</v>
      </c>
      <c r="P187" s="25"/>
      <c r="R187" s="25"/>
      <c r="S187" s="112"/>
      <c r="T187" s="112"/>
      <c r="U187" s="112"/>
      <c r="W187" s="25"/>
      <c r="X187" s="1075"/>
    </row>
    <row r="188" spans="1:24" ht="63.75" outlineLevel="1" x14ac:dyDescent="0.25">
      <c r="A188" s="144"/>
      <c r="B188" s="478" t="s">
        <v>1732</v>
      </c>
      <c r="C188" s="495" t="s">
        <v>1626</v>
      </c>
      <c r="D188" s="471" t="s">
        <v>57</v>
      </c>
      <c r="E188" s="523">
        <v>104</v>
      </c>
      <c r="F188" s="465" t="s">
        <v>35</v>
      </c>
      <c r="G188" s="466" t="s">
        <v>137</v>
      </c>
      <c r="H188" s="634" t="s">
        <v>35</v>
      </c>
      <c r="I188" s="332">
        <v>122.62</v>
      </c>
      <c r="J188" s="457">
        <v>0.2</v>
      </c>
      <c r="K188" s="1079">
        <f t="shared" si="31"/>
        <v>147.14999999999998</v>
      </c>
      <c r="L188" s="521">
        <f t="shared" si="32"/>
        <v>15303.6</v>
      </c>
      <c r="M188" s="8"/>
      <c r="N188" s="1264">
        <f t="shared" si="33"/>
        <v>147.15</v>
      </c>
      <c r="O188" s="521">
        <f>ROUNDUP(L188-($L$6*L188),2)</f>
        <v>15303.6</v>
      </c>
      <c r="P188" s="25"/>
      <c r="R188" s="25"/>
      <c r="S188" s="112"/>
      <c r="T188" s="112"/>
      <c r="U188" s="112"/>
      <c r="W188" s="25"/>
      <c r="X188" s="1075"/>
    </row>
    <row r="189" spans="1:24" ht="76.5" outlineLevel="1" x14ac:dyDescent="0.25">
      <c r="A189" s="144"/>
      <c r="B189" s="478" t="s">
        <v>1733</v>
      </c>
      <c r="C189" s="495" t="s">
        <v>1627</v>
      </c>
      <c r="D189" s="471" t="s">
        <v>57</v>
      </c>
      <c r="E189" s="523">
        <v>225</v>
      </c>
      <c r="F189" s="465" t="s">
        <v>35</v>
      </c>
      <c r="G189" s="466" t="s">
        <v>137</v>
      </c>
      <c r="H189" s="634" t="s">
        <v>35</v>
      </c>
      <c r="I189" s="332">
        <v>17.57</v>
      </c>
      <c r="J189" s="457">
        <v>0.2</v>
      </c>
      <c r="K189" s="1079">
        <f t="shared" si="31"/>
        <v>21.09</v>
      </c>
      <c r="L189" s="521">
        <f t="shared" si="32"/>
        <v>4745.25</v>
      </c>
      <c r="M189" s="8"/>
      <c r="N189" s="1264">
        <f t="shared" si="33"/>
        <v>21.09</v>
      </c>
      <c r="O189" s="521">
        <f>ROUNDUP(L189-($L$6*L189),2)</f>
        <v>4745.25</v>
      </c>
      <c r="P189" s="25"/>
      <c r="R189" s="25"/>
      <c r="S189" s="112"/>
      <c r="T189" s="112"/>
      <c r="U189" s="112"/>
      <c r="W189" s="25"/>
      <c r="X189" s="1075"/>
    </row>
    <row r="190" spans="1:24" ht="38.25" outlineLevel="1" x14ac:dyDescent="0.25">
      <c r="A190" s="144"/>
      <c r="B190" s="478" t="s">
        <v>1734</v>
      </c>
      <c r="C190" s="495" t="s">
        <v>375</v>
      </c>
      <c r="D190" s="471" t="s">
        <v>57</v>
      </c>
      <c r="E190" s="523">
        <v>239</v>
      </c>
      <c r="F190" s="465" t="s">
        <v>35</v>
      </c>
      <c r="G190" s="466" t="s">
        <v>137</v>
      </c>
      <c r="H190" s="634" t="s">
        <v>35</v>
      </c>
      <c r="I190" s="332">
        <v>10.47</v>
      </c>
      <c r="J190" s="457">
        <v>0.2</v>
      </c>
      <c r="K190" s="1079">
        <f t="shared" si="31"/>
        <v>12.57</v>
      </c>
      <c r="L190" s="521">
        <f t="shared" si="32"/>
        <v>3004.23</v>
      </c>
      <c r="M190" s="8"/>
      <c r="N190" s="1264">
        <f t="shared" si="33"/>
        <v>12.57</v>
      </c>
      <c r="O190" s="521">
        <f>ROUNDUP(L190-($L$6*L190),2)</f>
        <v>3004.23</v>
      </c>
      <c r="P190" s="25"/>
      <c r="R190" s="25"/>
      <c r="S190" s="112"/>
      <c r="T190" s="112"/>
      <c r="U190" s="112"/>
      <c r="W190" s="25"/>
      <c r="X190" s="1075"/>
    </row>
    <row r="191" spans="1:24" ht="51" outlineLevel="1" x14ac:dyDescent="0.25">
      <c r="A191" s="144"/>
      <c r="B191" s="478" t="s">
        <v>1735</v>
      </c>
      <c r="C191" s="495" t="s">
        <v>1628</v>
      </c>
      <c r="D191" s="471" t="s">
        <v>57</v>
      </c>
      <c r="E191" s="523">
        <v>240</v>
      </c>
      <c r="F191" s="465" t="s">
        <v>35</v>
      </c>
      <c r="G191" s="466" t="s">
        <v>137</v>
      </c>
      <c r="H191" s="634" t="s">
        <v>35</v>
      </c>
      <c r="I191" s="332">
        <v>11.69</v>
      </c>
      <c r="J191" s="457">
        <v>0.2</v>
      </c>
      <c r="K191" s="1079">
        <f t="shared" si="31"/>
        <v>14.03</v>
      </c>
      <c r="L191" s="521">
        <f t="shared" si="32"/>
        <v>3367.2</v>
      </c>
      <c r="M191" s="8"/>
      <c r="N191" s="1264">
        <f t="shared" si="33"/>
        <v>14.03</v>
      </c>
      <c r="O191" s="521">
        <f>ROUNDUP(L191-($L$6*L191),2)</f>
        <v>3367.2</v>
      </c>
      <c r="P191" s="25"/>
      <c r="R191" s="25"/>
      <c r="S191" s="112"/>
      <c r="T191" s="112"/>
      <c r="U191" s="112"/>
      <c r="W191" s="25"/>
      <c r="X191" s="1075"/>
    </row>
    <row r="192" spans="1:24" ht="12.75" outlineLevel="1" x14ac:dyDescent="0.25">
      <c r="A192" s="144"/>
      <c r="B192" s="478" t="s">
        <v>1736</v>
      </c>
      <c r="C192" s="495" t="s">
        <v>377</v>
      </c>
      <c r="D192" s="471" t="s">
        <v>40</v>
      </c>
      <c r="E192" s="523">
        <v>1</v>
      </c>
      <c r="F192" s="465" t="s">
        <v>35</v>
      </c>
      <c r="G192" s="466" t="s">
        <v>137</v>
      </c>
      <c r="H192" s="634" t="s">
        <v>35</v>
      </c>
      <c r="I192" s="332">
        <v>511.7</v>
      </c>
      <c r="J192" s="457">
        <v>0.2</v>
      </c>
      <c r="K192" s="1079">
        <f t="shared" si="31"/>
        <v>614.04</v>
      </c>
      <c r="L192" s="521">
        <f t="shared" si="32"/>
        <v>614.04</v>
      </c>
      <c r="M192" s="8"/>
      <c r="N192" s="1264">
        <f t="shared" si="33"/>
        <v>614.04</v>
      </c>
      <c r="O192" s="521">
        <f>ROUNDUP(L192-($L$6*L192),2)</f>
        <v>614.04</v>
      </c>
      <c r="P192" s="25"/>
      <c r="R192" s="25"/>
      <c r="S192" s="112"/>
      <c r="T192" s="112"/>
      <c r="U192" s="112"/>
      <c r="W192" s="25"/>
      <c r="X192" s="1075"/>
    </row>
    <row r="193" spans="1:24" ht="12.75" outlineLevel="1" x14ac:dyDescent="0.25">
      <c r="A193" s="144"/>
      <c r="B193" s="478" t="s">
        <v>1737</v>
      </c>
      <c r="C193" s="495" t="s">
        <v>386</v>
      </c>
      <c r="D193" s="471" t="s">
        <v>40</v>
      </c>
      <c r="E193" s="523">
        <v>1</v>
      </c>
      <c r="F193" s="465" t="s">
        <v>35</v>
      </c>
      <c r="G193" s="466" t="s">
        <v>137</v>
      </c>
      <c r="H193" s="634" t="s">
        <v>35</v>
      </c>
      <c r="I193" s="332">
        <v>385.63</v>
      </c>
      <c r="J193" s="457">
        <v>0.2</v>
      </c>
      <c r="K193" s="1079">
        <f t="shared" si="31"/>
        <v>462.76</v>
      </c>
      <c r="L193" s="521">
        <f t="shared" si="32"/>
        <v>462.76</v>
      </c>
      <c r="M193" s="8"/>
      <c r="N193" s="1264">
        <f t="shared" si="33"/>
        <v>462.76</v>
      </c>
      <c r="O193" s="521">
        <f>ROUNDUP(L193-($L$6*L193),2)</f>
        <v>462.76</v>
      </c>
      <c r="P193" s="25"/>
      <c r="R193" s="25"/>
      <c r="S193" s="112"/>
      <c r="T193" s="112"/>
      <c r="U193" s="112"/>
      <c r="W193" s="25"/>
      <c r="X193" s="1075"/>
    </row>
    <row r="194" spans="1:24" ht="12.75" outlineLevel="1" x14ac:dyDescent="0.25">
      <c r="A194" s="144"/>
      <c r="B194" s="478" t="s">
        <v>1738</v>
      </c>
      <c r="C194" s="495" t="s">
        <v>378</v>
      </c>
      <c r="D194" s="471" t="s">
        <v>40</v>
      </c>
      <c r="E194" s="523">
        <v>2</v>
      </c>
      <c r="F194" s="465" t="s">
        <v>35</v>
      </c>
      <c r="G194" s="466" t="s">
        <v>137</v>
      </c>
      <c r="H194" s="634" t="s">
        <v>35</v>
      </c>
      <c r="I194" s="332">
        <v>415.2</v>
      </c>
      <c r="J194" s="457">
        <v>0.2</v>
      </c>
      <c r="K194" s="1079">
        <f t="shared" si="31"/>
        <v>498.24</v>
      </c>
      <c r="L194" s="521">
        <f t="shared" si="32"/>
        <v>996.48</v>
      </c>
      <c r="M194" s="8"/>
      <c r="N194" s="1264">
        <f t="shared" si="33"/>
        <v>498.24</v>
      </c>
      <c r="O194" s="521">
        <f>ROUNDUP(L194-($L$6*L194),2)</f>
        <v>996.48</v>
      </c>
      <c r="P194" s="25"/>
      <c r="R194" s="25"/>
      <c r="S194" s="112"/>
      <c r="T194" s="112"/>
      <c r="U194" s="112"/>
      <c r="W194" s="25"/>
      <c r="X194" s="1075"/>
    </row>
    <row r="195" spans="1:24" ht="12.75" outlineLevel="1" x14ac:dyDescent="0.25">
      <c r="A195" s="144"/>
      <c r="B195" s="478" t="s">
        <v>1739</v>
      </c>
      <c r="C195" s="495" t="s">
        <v>379</v>
      </c>
      <c r="D195" s="471" t="s">
        <v>40</v>
      </c>
      <c r="E195" s="523">
        <v>2</v>
      </c>
      <c r="F195" s="465" t="s">
        <v>35</v>
      </c>
      <c r="G195" s="466" t="s">
        <v>137</v>
      </c>
      <c r="H195" s="634" t="s">
        <v>35</v>
      </c>
      <c r="I195" s="332">
        <v>316.02999999999997</v>
      </c>
      <c r="J195" s="457">
        <v>0.2</v>
      </c>
      <c r="K195" s="1079">
        <f t="shared" si="31"/>
        <v>379.24</v>
      </c>
      <c r="L195" s="521">
        <f t="shared" si="32"/>
        <v>758.48</v>
      </c>
      <c r="M195" s="8"/>
      <c r="N195" s="1264">
        <f t="shared" si="33"/>
        <v>379.24</v>
      </c>
      <c r="O195" s="521">
        <f>ROUNDUP(L195-($L$6*L195),2)</f>
        <v>758.48</v>
      </c>
      <c r="P195" s="25"/>
      <c r="R195" s="25"/>
      <c r="S195" s="112"/>
      <c r="T195" s="112"/>
      <c r="U195" s="112"/>
      <c r="W195" s="25"/>
      <c r="X195" s="1075"/>
    </row>
    <row r="196" spans="1:24" ht="12.75" outlineLevel="1" x14ac:dyDescent="0.25">
      <c r="A196" s="144"/>
      <c r="B196" s="478" t="s">
        <v>1740</v>
      </c>
      <c r="C196" s="495" t="s">
        <v>380</v>
      </c>
      <c r="D196" s="471" t="s">
        <v>40</v>
      </c>
      <c r="E196" s="523">
        <v>2</v>
      </c>
      <c r="F196" s="465" t="s">
        <v>35</v>
      </c>
      <c r="G196" s="466" t="s">
        <v>137</v>
      </c>
      <c r="H196" s="634" t="s">
        <v>35</v>
      </c>
      <c r="I196" s="332">
        <v>314.84999999999997</v>
      </c>
      <c r="J196" s="457">
        <v>0.2</v>
      </c>
      <c r="K196" s="1079">
        <f t="shared" si="31"/>
        <v>377.82</v>
      </c>
      <c r="L196" s="521">
        <f t="shared" si="32"/>
        <v>755.64</v>
      </c>
      <c r="M196" s="8"/>
      <c r="N196" s="1264">
        <f t="shared" si="33"/>
        <v>377.82</v>
      </c>
      <c r="O196" s="521">
        <f>ROUNDUP(L196-($L$6*L196),2)</f>
        <v>755.64</v>
      </c>
      <c r="P196" s="25"/>
      <c r="R196" s="25"/>
      <c r="S196" s="112"/>
      <c r="T196" s="112"/>
      <c r="U196" s="112"/>
      <c r="W196" s="25"/>
      <c r="X196" s="1075"/>
    </row>
    <row r="197" spans="1:24" ht="12.75" outlineLevel="1" x14ac:dyDescent="0.25">
      <c r="A197" s="144"/>
      <c r="B197" s="478" t="s">
        <v>1741</v>
      </c>
      <c r="C197" s="495" t="s">
        <v>381</v>
      </c>
      <c r="D197" s="471" t="s">
        <v>40</v>
      </c>
      <c r="E197" s="523">
        <v>2</v>
      </c>
      <c r="F197" s="465" t="s">
        <v>35</v>
      </c>
      <c r="G197" s="466" t="s">
        <v>137</v>
      </c>
      <c r="H197" s="634" t="s">
        <v>35</v>
      </c>
      <c r="I197" s="332">
        <v>337.38</v>
      </c>
      <c r="J197" s="457">
        <v>0.2</v>
      </c>
      <c r="K197" s="1079">
        <f t="shared" si="31"/>
        <v>404.86</v>
      </c>
      <c r="L197" s="521">
        <f t="shared" si="32"/>
        <v>809.72</v>
      </c>
      <c r="M197" s="8"/>
      <c r="N197" s="1264">
        <f t="shared" si="33"/>
        <v>404.86</v>
      </c>
      <c r="O197" s="521">
        <f>ROUNDUP(L197-($L$6*L197),2)</f>
        <v>809.72</v>
      </c>
      <c r="P197" s="25"/>
      <c r="R197" s="25"/>
      <c r="S197" s="112"/>
      <c r="T197" s="112"/>
      <c r="U197" s="112"/>
      <c r="W197" s="25"/>
      <c r="X197" s="1075"/>
    </row>
    <row r="198" spans="1:24" ht="12.75" outlineLevel="1" x14ac:dyDescent="0.25">
      <c r="A198" s="144"/>
      <c r="B198" s="478" t="s">
        <v>1742</v>
      </c>
      <c r="C198" s="495" t="s">
        <v>382</v>
      </c>
      <c r="D198" s="471" t="s">
        <v>40</v>
      </c>
      <c r="E198" s="523">
        <v>2</v>
      </c>
      <c r="F198" s="465" t="s">
        <v>35</v>
      </c>
      <c r="G198" s="466" t="s">
        <v>137</v>
      </c>
      <c r="H198" s="634" t="s">
        <v>35</v>
      </c>
      <c r="I198" s="332">
        <v>489.68</v>
      </c>
      <c r="J198" s="457">
        <v>0.2</v>
      </c>
      <c r="K198" s="1079">
        <f t="shared" si="31"/>
        <v>587.62</v>
      </c>
      <c r="L198" s="521">
        <f t="shared" si="32"/>
        <v>1175.24</v>
      </c>
      <c r="M198" s="8"/>
      <c r="N198" s="1264">
        <f t="shared" si="33"/>
        <v>587.62</v>
      </c>
      <c r="O198" s="521">
        <f>ROUNDUP(L198-($L$6*L198),2)</f>
        <v>1175.24</v>
      </c>
      <c r="P198" s="25"/>
      <c r="R198" s="25"/>
      <c r="S198" s="112"/>
      <c r="T198" s="112"/>
      <c r="U198" s="112"/>
      <c r="W198" s="25"/>
      <c r="X198" s="1075"/>
    </row>
    <row r="199" spans="1:24" ht="12.75" outlineLevel="1" x14ac:dyDescent="0.25">
      <c r="A199" s="144"/>
      <c r="B199" s="478" t="s">
        <v>1743</v>
      </c>
      <c r="C199" s="495" t="s">
        <v>384</v>
      </c>
      <c r="D199" s="471" t="s">
        <v>57</v>
      </c>
      <c r="E199" s="523">
        <v>250</v>
      </c>
      <c r="F199" s="465" t="s">
        <v>35</v>
      </c>
      <c r="G199" s="466" t="s">
        <v>137</v>
      </c>
      <c r="H199" s="634" t="s">
        <v>35</v>
      </c>
      <c r="I199" s="332">
        <v>3.8299999999999996</v>
      </c>
      <c r="J199" s="457">
        <v>0.2</v>
      </c>
      <c r="K199" s="1079">
        <f t="shared" si="31"/>
        <v>4.5999999999999996</v>
      </c>
      <c r="L199" s="521">
        <f t="shared" si="32"/>
        <v>1150</v>
      </c>
      <c r="M199" s="8"/>
      <c r="N199" s="1264">
        <f t="shared" si="33"/>
        <v>4.5999999999999996</v>
      </c>
      <c r="O199" s="521">
        <f>ROUNDUP(L199-($L$6*L199),2)</f>
        <v>1150</v>
      </c>
      <c r="P199" s="25"/>
      <c r="R199" s="25"/>
      <c r="S199" s="112"/>
      <c r="T199" s="112"/>
      <c r="U199" s="112"/>
      <c r="W199" s="25"/>
      <c r="X199" s="1075"/>
    </row>
    <row r="200" spans="1:24" ht="12.75" outlineLevel="1" x14ac:dyDescent="0.25">
      <c r="A200" s="144"/>
      <c r="B200" s="496"/>
      <c r="C200" s="497"/>
      <c r="D200" s="498"/>
      <c r="E200" s="536"/>
      <c r="F200" s="499"/>
      <c r="G200" s="477"/>
      <c r="H200" s="641"/>
      <c r="I200" s="527"/>
      <c r="J200" s="545">
        <v>0.2</v>
      </c>
      <c r="K200" s="1245"/>
      <c r="L200" s="529"/>
      <c r="M200" s="8"/>
      <c r="N200" s="1266">
        <f>K200-(K200*$L$6)</f>
        <v>0</v>
      </c>
      <c r="O200" s="529">
        <f t="shared" si="30"/>
        <v>0</v>
      </c>
      <c r="P200" s="25"/>
      <c r="R200" s="25"/>
      <c r="S200" s="112"/>
      <c r="T200" s="112"/>
      <c r="U200" s="112"/>
      <c r="W200" s="25"/>
      <c r="X200" s="1075"/>
    </row>
    <row r="201" spans="1:24" ht="25.5" outlineLevel="1" x14ac:dyDescent="0.25">
      <c r="A201" s="144"/>
      <c r="B201" s="488" t="s">
        <v>166</v>
      </c>
      <c r="C201" s="489" t="s">
        <v>1745</v>
      </c>
      <c r="D201" s="490"/>
      <c r="E201" s="534"/>
      <c r="F201" s="491"/>
      <c r="G201" s="494"/>
      <c r="H201" s="633"/>
      <c r="I201" s="333"/>
      <c r="J201" s="458">
        <v>0.2</v>
      </c>
      <c r="K201" s="1248"/>
      <c r="L201" s="535">
        <f>SUM(L202:L224)</f>
        <v>202591.78</v>
      </c>
      <c r="M201" s="8"/>
      <c r="N201" s="1267">
        <f>K201-(K201*$L$6)</f>
        <v>0</v>
      </c>
      <c r="O201" s="535">
        <f>SUM(O202:O224)</f>
        <v>202591.78</v>
      </c>
      <c r="P201" s="25"/>
      <c r="R201" s="25"/>
      <c r="S201" s="112"/>
      <c r="T201" s="112"/>
      <c r="U201" s="112"/>
      <c r="W201" s="25"/>
      <c r="X201" s="1075"/>
    </row>
    <row r="202" spans="1:24" ht="25.5" outlineLevel="1" x14ac:dyDescent="0.25">
      <c r="A202" s="144"/>
      <c r="B202" s="478" t="s">
        <v>1746</v>
      </c>
      <c r="C202" s="495" t="s">
        <v>366</v>
      </c>
      <c r="D202" s="471" t="s">
        <v>40</v>
      </c>
      <c r="E202" s="523">
        <v>4</v>
      </c>
      <c r="F202" s="465" t="s">
        <v>35</v>
      </c>
      <c r="G202" s="466" t="s">
        <v>137</v>
      </c>
      <c r="H202" s="634" t="s">
        <v>35</v>
      </c>
      <c r="I202" s="332">
        <v>4147.79</v>
      </c>
      <c r="J202" s="457">
        <v>0.2</v>
      </c>
      <c r="K202" s="1079">
        <f t="shared" ref="K202:K224" si="34">ROUNDUP(I202*(1+J202),2)</f>
        <v>4977.3500000000004</v>
      </c>
      <c r="L202" s="521">
        <f t="shared" ref="L202:L224" si="35">ROUNDUP(K202*E202,2)</f>
        <v>19909.400000000001</v>
      </c>
      <c r="M202" s="8"/>
      <c r="N202" s="1264">
        <f>O202/E202</f>
        <v>4977.3500000000004</v>
      </c>
      <c r="O202" s="521">
        <f>ROUNDUP(L202-($L$6*L202),2)</f>
        <v>19909.400000000001</v>
      </c>
      <c r="P202" s="25"/>
      <c r="R202" s="25"/>
      <c r="S202" s="112"/>
      <c r="T202" s="112"/>
      <c r="U202" s="112"/>
      <c r="W202" s="25"/>
      <c r="X202" s="1075"/>
    </row>
    <row r="203" spans="1:24" ht="25.5" outlineLevel="1" x14ac:dyDescent="0.25">
      <c r="A203" s="144"/>
      <c r="B203" s="478" t="s">
        <v>1747</v>
      </c>
      <c r="C203" s="495" t="s">
        <v>367</v>
      </c>
      <c r="D203" s="471" t="s">
        <v>40</v>
      </c>
      <c r="E203" s="523">
        <v>2</v>
      </c>
      <c r="F203" s="465" t="s">
        <v>35</v>
      </c>
      <c r="G203" s="466" t="s">
        <v>137</v>
      </c>
      <c r="H203" s="634" t="s">
        <v>35</v>
      </c>
      <c r="I203" s="332">
        <v>1895.86</v>
      </c>
      <c r="J203" s="457">
        <v>0.2</v>
      </c>
      <c r="K203" s="1079">
        <f t="shared" si="34"/>
        <v>2275.0400000000004</v>
      </c>
      <c r="L203" s="521">
        <f t="shared" si="35"/>
        <v>4550.08</v>
      </c>
      <c r="M203" s="8"/>
      <c r="N203" s="1264">
        <f t="shared" ref="N203:N224" si="36">O203/E203</f>
        <v>2275.04</v>
      </c>
      <c r="O203" s="521">
        <f>ROUNDUP(L203-($L$6*L203),2)</f>
        <v>4550.08</v>
      </c>
      <c r="P203" s="25"/>
      <c r="R203" s="25"/>
      <c r="S203" s="112"/>
      <c r="T203" s="112"/>
      <c r="U203" s="112"/>
      <c r="W203" s="25"/>
      <c r="X203" s="1075"/>
    </row>
    <row r="204" spans="1:24" ht="25.5" outlineLevel="1" x14ac:dyDescent="0.25">
      <c r="A204" s="144"/>
      <c r="B204" s="478" t="s">
        <v>1748</v>
      </c>
      <c r="C204" s="495" t="s">
        <v>369</v>
      </c>
      <c r="D204" s="471" t="s">
        <v>40</v>
      </c>
      <c r="E204" s="523">
        <v>2</v>
      </c>
      <c r="F204" s="465" t="s">
        <v>35</v>
      </c>
      <c r="G204" s="466" t="s">
        <v>137</v>
      </c>
      <c r="H204" s="634" t="s">
        <v>35</v>
      </c>
      <c r="I204" s="332">
        <v>2134.0800000000004</v>
      </c>
      <c r="J204" s="457">
        <v>0.2</v>
      </c>
      <c r="K204" s="1079">
        <f t="shared" si="34"/>
        <v>2560.9</v>
      </c>
      <c r="L204" s="521">
        <f t="shared" si="35"/>
        <v>5121.8</v>
      </c>
      <c r="M204" s="8"/>
      <c r="N204" s="1264">
        <f t="shared" si="36"/>
        <v>2560.9</v>
      </c>
      <c r="O204" s="521">
        <f>ROUNDUP(L204-($L$6*L204),2)</f>
        <v>5121.8</v>
      </c>
      <c r="P204" s="25"/>
      <c r="R204" s="25"/>
      <c r="S204" s="112"/>
      <c r="T204" s="112"/>
      <c r="U204" s="112"/>
      <c r="W204" s="25"/>
      <c r="X204" s="1075"/>
    </row>
    <row r="205" spans="1:24" ht="25.5" outlineLevel="1" x14ac:dyDescent="0.25">
      <c r="A205" s="144"/>
      <c r="B205" s="478" t="s">
        <v>1749</v>
      </c>
      <c r="C205" s="495" t="s">
        <v>370</v>
      </c>
      <c r="D205" s="471" t="s">
        <v>40</v>
      </c>
      <c r="E205" s="523">
        <v>4</v>
      </c>
      <c r="F205" s="465" t="s">
        <v>35</v>
      </c>
      <c r="G205" s="466" t="s">
        <v>137</v>
      </c>
      <c r="H205" s="634" t="s">
        <v>35</v>
      </c>
      <c r="I205" s="332">
        <v>2022.24</v>
      </c>
      <c r="J205" s="457">
        <v>0.2</v>
      </c>
      <c r="K205" s="1079">
        <f t="shared" si="34"/>
        <v>2426.69</v>
      </c>
      <c r="L205" s="521">
        <f t="shared" si="35"/>
        <v>9706.76</v>
      </c>
      <c r="M205" s="8"/>
      <c r="N205" s="1264">
        <f t="shared" si="36"/>
        <v>2426.69</v>
      </c>
      <c r="O205" s="521">
        <f>ROUNDUP(L205-($L$6*L205),2)</f>
        <v>9706.76</v>
      </c>
      <c r="P205" s="25"/>
      <c r="R205" s="25"/>
      <c r="S205" s="112"/>
      <c r="T205" s="112"/>
      <c r="U205" s="112"/>
      <c r="W205" s="25"/>
      <c r="X205" s="1075"/>
    </row>
    <row r="206" spans="1:24" ht="63.75" outlineLevel="1" x14ac:dyDescent="0.25">
      <c r="A206" s="144"/>
      <c r="B206" s="478" t="s">
        <v>1750</v>
      </c>
      <c r="C206" s="495" t="s">
        <v>1619</v>
      </c>
      <c r="D206" s="471" t="s">
        <v>40</v>
      </c>
      <c r="E206" s="523">
        <v>4</v>
      </c>
      <c r="F206" s="465" t="s">
        <v>35</v>
      </c>
      <c r="G206" s="466" t="s">
        <v>137</v>
      </c>
      <c r="H206" s="634" t="s">
        <v>35</v>
      </c>
      <c r="I206" s="332">
        <v>4597.59</v>
      </c>
      <c r="J206" s="457">
        <v>0.2</v>
      </c>
      <c r="K206" s="1079">
        <f t="shared" si="34"/>
        <v>5517.1100000000006</v>
      </c>
      <c r="L206" s="521">
        <f t="shared" si="35"/>
        <v>22068.44</v>
      </c>
      <c r="M206" s="8"/>
      <c r="N206" s="1264">
        <f t="shared" si="36"/>
        <v>5517.11</v>
      </c>
      <c r="O206" s="521">
        <f>ROUNDUP(L206-($L$6*L206),2)</f>
        <v>22068.44</v>
      </c>
      <c r="P206" s="25"/>
      <c r="R206" s="25"/>
      <c r="S206" s="112"/>
      <c r="T206" s="112"/>
      <c r="U206" s="112"/>
      <c r="W206" s="25"/>
      <c r="X206" s="1075"/>
    </row>
    <row r="207" spans="1:24" ht="63.75" outlineLevel="1" x14ac:dyDescent="0.25">
      <c r="A207" s="144"/>
      <c r="B207" s="478" t="s">
        <v>1751</v>
      </c>
      <c r="C207" s="495" t="s">
        <v>1621</v>
      </c>
      <c r="D207" s="471" t="s">
        <v>40</v>
      </c>
      <c r="E207" s="523">
        <v>4</v>
      </c>
      <c r="F207" s="465" t="s">
        <v>35</v>
      </c>
      <c r="G207" s="466" t="s">
        <v>137</v>
      </c>
      <c r="H207" s="634" t="s">
        <v>35</v>
      </c>
      <c r="I207" s="332">
        <v>3591.32</v>
      </c>
      <c r="J207" s="457">
        <v>0.2</v>
      </c>
      <c r="K207" s="1079">
        <f t="shared" si="34"/>
        <v>4309.59</v>
      </c>
      <c r="L207" s="521">
        <f t="shared" si="35"/>
        <v>17238.36</v>
      </c>
      <c r="M207" s="8"/>
      <c r="N207" s="1264">
        <f t="shared" si="36"/>
        <v>4309.59</v>
      </c>
      <c r="O207" s="521">
        <f>ROUNDUP(L207-($L$6*L207),2)</f>
        <v>17238.36</v>
      </c>
      <c r="P207" s="25"/>
      <c r="R207" s="25"/>
      <c r="S207" s="112"/>
      <c r="T207" s="112"/>
      <c r="U207" s="112"/>
      <c r="W207" s="25"/>
      <c r="X207" s="1075"/>
    </row>
    <row r="208" spans="1:24" ht="63.75" outlineLevel="1" x14ac:dyDescent="0.25">
      <c r="A208" s="144"/>
      <c r="B208" s="478" t="s">
        <v>1752</v>
      </c>
      <c r="C208" s="495" t="s">
        <v>1622</v>
      </c>
      <c r="D208" s="471" t="s">
        <v>40</v>
      </c>
      <c r="E208" s="523">
        <v>4</v>
      </c>
      <c r="F208" s="465" t="s">
        <v>35</v>
      </c>
      <c r="G208" s="466" t="s">
        <v>137</v>
      </c>
      <c r="H208" s="634" t="s">
        <v>35</v>
      </c>
      <c r="I208" s="332">
        <v>2762.8500000000004</v>
      </c>
      <c r="J208" s="457">
        <v>0.2</v>
      </c>
      <c r="K208" s="1079">
        <f t="shared" si="34"/>
        <v>3315.42</v>
      </c>
      <c r="L208" s="521">
        <f t="shared" si="35"/>
        <v>13261.68</v>
      </c>
      <c r="M208" s="8"/>
      <c r="N208" s="1264">
        <f t="shared" si="36"/>
        <v>3315.42</v>
      </c>
      <c r="O208" s="521">
        <f>ROUNDUP(L208-($L$6*L208),2)</f>
        <v>13261.68</v>
      </c>
      <c r="P208" s="25"/>
      <c r="R208" s="25"/>
      <c r="S208" s="112"/>
      <c r="T208" s="112"/>
      <c r="U208" s="112"/>
      <c r="W208" s="25"/>
      <c r="X208" s="1075"/>
    </row>
    <row r="209" spans="1:24" ht="38.25" outlineLevel="1" x14ac:dyDescent="0.25">
      <c r="A209" s="144"/>
      <c r="B209" s="478" t="s">
        <v>1753</v>
      </c>
      <c r="C209" s="495" t="s">
        <v>1623</v>
      </c>
      <c r="D209" s="471" t="s">
        <v>40</v>
      </c>
      <c r="E209" s="523">
        <v>8</v>
      </c>
      <c r="F209" s="465" t="s">
        <v>35</v>
      </c>
      <c r="G209" s="466" t="s">
        <v>137</v>
      </c>
      <c r="H209" s="634" t="s">
        <v>35</v>
      </c>
      <c r="I209" s="332">
        <v>4024.3900000000003</v>
      </c>
      <c r="J209" s="457">
        <v>0.2</v>
      </c>
      <c r="K209" s="1079">
        <f t="shared" si="34"/>
        <v>4829.2700000000004</v>
      </c>
      <c r="L209" s="521">
        <f t="shared" si="35"/>
        <v>38634.160000000003</v>
      </c>
      <c r="M209" s="8"/>
      <c r="N209" s="1264">
        <f t="shared" si="36"/>
        <v>4829.2700000000004</v>
      </c>
      <c r="O209" s="521">
        <f>ROUNDUP(L209-($L$6*L209),2)</f>
        <v>38634.160000000003</v>
      </c>
      <c r="P209" s="25"/>
      <c r="R209" s="25"/>
      <c r="S209" s="112"/>
      <c r="T209" s="112"/>
      <c r="U209" s="112"/>
      <c r="W209" s="25"/>
      <c r="X209" s="1075"/>
    </row>
    <row r="210" spans="1:24" ht="127.5" outlineLevel="1" x14ac:dyDescent="0.25">
      <c r="A210" s="144"/>
      <c r="B210" s="478" t="s">
        <v>1754</v>
      </c>
      <c r="C210" s="495" t="s">
        <v>1624</v>
      </c>
      <c r="D210" s="471" t="s">
        <v>40</v>
      </c>
      <c r="E210" s="523">
        <v>1</v>
      </c>
      <c r="F210" s="465" t="s">
        <v>35</v>
      </c>
      <c r="G210" s="466" t="s">
        <v>137</v>
      </c>
      <c r="H210" s="634" t="s">
        <v>35</v>
      </c>
      <c r="I210" s="332">
        <v>35246.240000000005</v>
      </c>
      <c r="J210" s="457">
        <v>0.2</v>
      </c>
      <c r="K210" s="1079">
        <f t="shared" si="34"/>
        <v>42295.490000000005</v>
      </c>
      <c r="L210" s="521">
        <f t="shared" si="35"/>
        <v>42295.49</v>
      </c>
      <c r="M210" s="8"/>
      <c r="N210" s="1264">
        <f t="shared" si="36"/>
        <v>42295.49</v>
      </c>
      <c r="O210" s="521">
        <f>ROUNDUP(L210-($L$6*L210),2)</f>
        <v>42295.49</v>
      </c>
      <c r="P210" s="25"/>
      <c r="R210" s="25"/>
      <c r="S210" s="112"/>
      <c r="T210" s="112"/>
      <c r="U210" s="112"/>
      <c r="W210" s="25"/>
      <c r="X210" s="1075"/>
    </row>
    <row r="211" spans="1:24" ht="25.5" outlineLevel="1" x14ac:dyDescent="0.25">
      <c r="A211" s="144"/>
      <c r="B211" s="478" t="s">
        <v>1755</v>
      </c>
      <c r="C211" s="495" t="s">
        <v>372</v>
      </c>
      <c r="D211" s="471" t="s">
        <v>40</v>
      </c>
      <c r="E211" s="523">
        <v>1</v>
      </c>
      <c r="F211" s="465" t="s">
        <v>35</v>
      </c>
      <c r="G211" s="466" t="s">
        <v>137</v>
      </c>
      <c r="H211" s="634" t="s">
        <v>35</v>
      </c>
      <c r="I211" s="332">
        <v>1106.4100000000001</v>
      </c>
      <c r="J211" s="457">
        <v>0.2</v>
      </c>
      <c r="K211" s="1079">
        <f t="shared" si="34"/>
        <v>1327.7</v>
      </c>
      <c r="L211" s="521">
        <f t="shared" si="35"/>
        <v>1327.7</v>
      </c>
      <c r="M211" s="8"/>
      <c r="N211" s="1264">
        <f t="shared" si="36"/>
        <v>1327.7</v>
      </c>
      <c r="O211" s="521">
        <f>ROUNDUP(L211-($L$6*L211),2)</f>
        <v>1327.7</v>
      </c>
      <c r="P211" s="25"/>
      <c r="R211" s="25"/>
      <c r="S211" s="112"/>
      <c r="T211" s="112"/>
      <c r="U211" s="112"/>
      <c r="W211" s="25"/>
      <c r="X211" s="1075"/>
    </row>
    <row r="212" spans="1:24" ht="38.25" outlineLevel="1" x14ac:dyDescent="0.25">
      <c r="A212" s="144"/>
      <c r="B212" s="478" t="s">
        <v>1756</v>
      </c>
      <c r="C212" s="495" t="s">
        <v>1625</v>
      </c>
      <c r="D212" s="471" t="s">
        <v>40</v>
      </c>
      <c r="E212" s="523">
        <v>9</v>
      </c>
      <c r="F212" s="465" t="s">
        <v>35</v>
      </c>
      <c r="G212" s="466" t="s">
        <v>137</v>
      </c>
      <c r="H212" s="634" t="s">
        <v>35</v>
      </c>
      <c r="I212" s="332">
        <v>298.13</v>
      </c>
      <c r="J212" s="457">
        <v>0.2</v>
      </c>
      <c r="K212" s="1079">
        <f t="shared" si="34"/>
        <v>357.76</v>
      </c>
      <c r="L212" s="521">
        <f t="shared" si="35"/>
        <v>3219.84</v>
      </c>
      <c r="M212" s="8"/>
      <c r="N212" s="1264">
        <f t="shared" si="36"/>
        <v>357.76</v>
      </c>
      <c r="O212" s="521">
        <f>ROUNDUP(L212-($L$6*L212),2)</f>
        <v>3219.84</v>
      </c>
      <c r="P212" s="25"/>
      <c r="R212" s="25"/>
      <c r="S212" s="112"/>
      <c r="T212" s="112"/>
      <c r="U212" s="112"/>
      <c r="W212" s="25"/>
      <c r="X212" s="1075"/>
    </row>
    <row r="213" spans="1:24" ht="25.5" outlineLevel="1" x14ac:dyDescent="0.25">
      <c r="A213" s="144"/>
      <c r="B213" s="478" t="s">
        <v>1757</v>
      </c>
      <c r="C213" s="495" t="s">
        <v>373</v>
      </c>
      <c r="D213" s="471" t="s">
        <v>40</v>
      </c>
      <c r="E213" s="523">
        <v>1</v>
      </c>
      <c r="F213" s="465" t="s">
        <v>35</v>
      </c>
      <c r="G213" s="466" t="s">
        <v>137</v>
      </c>
      <c r="H213" s="634" t="s">
        <v>35</v>
      </c>
      <c r="I213" s="332">
        <v>2155.4100000000003</v>
      </c>
      <c r="J213" s="457">
        <v>0.2</v>
      </c>
      <c r="K213" s="1079">
        <f t="shared" si="34"/>
        <v>2586.5</v>
      </c>
      <c r="L213" s="521">
        <f t="shared" si="35"/>
        <v>2586.5</v>
      </c>
      <c r="M213" s="8"/>
      <c r="N213" s="1264">
        <f t="shared" si="36"/>
        <v>2586.5</v>
      </c>
      <c r="O213" s="521">
        <f>ROUNDUP(L213-($L$6*L213),2)</f>
        <v>2586.5</v>
      </c>
      <c r="P213" s="25"/>
      <c r="R213" s="25"/>
      <c r="S213" s="112"/>
      <c r="T213" s="112"/>
      <c r="U213" s="112"/>
      <c r="W213" s="25"/>
      <c r="X213" s="1075"/>
    </row>
    <row r="214" spans="1:24" ht="38.25" outlineLevel="1" x14ac:dyDescent="0.25">
      <c r="A214" s="144"/>
      <c r="B214" s="478" t="s">
        <v>1758</v>
      </c>
      <c r="C214" s="495" t="s">
        <v>374</v>
      </c>
      <c r="D214" s="471" t="s">
        <v>57</v>
      </c>
      <c r="E214" s="523">
        <v>20</v>
      </c>
      <c r="F214" s="465" t="s">
        <v>35</v>
      </c>
      <c r="G214" s="466" t="s">
        <v>137</v>
      </c>
      <c r="H214" s="634" t="s">
        <v>35</v>
      </c>
      <c r="I214" s="332">
        <v>12.24</v>
      </c>
      <c r="J214" s="457">
        <v>0.2</v>
      </c>
      <c r="K214" s="1079">
        <f t="shared" si="34"/>
        <v>14.69</v>
      </c>
      <c r="L214" s="521">
        <f t="shared" si="35"/>
        <v>293.8</v>
      </c>
      <c r="M214" s="8"/>
      <c r="N214" s="1264">
        <f t="shared" si="36"/>
        <v>14.690000000000001</v>
      </c>
      <c r="O214" s="521">
        <f>ROUNDUP(L214-($L$6*L214),2)</f>
        <v>293.8</v>
      </c>
      <c r="P214" s="25"/>
      <c r="R214" s="25"/>
      <c r="S214" s="112"/>
      <c r="T214" s="112"/>
      <c r="U214" s="112"/>
      <c r="W214" s="25"/>
      <c r="X214" s="1075"/>
    </row>
    <row r="215" spans="1:24" ht="76.5" outlineLevel="1" x14ac:dyDescent="0.25">
      <c r="A215" s="144"/>
      <c r="B215" s="478" t="s">
        <v>1759</v>
      </c>
      <c r="C215" s="495" t="s">
        <v>1627</v>
      </c>
      <c r="D215" s="471" t="s">
        <v>57</v>
      </c>
      <c r="E215" s="523">
        <v>294</v>
      </c>
      <c r="F215" s="465" t="s">
        <v>35</v>
      </c>
      <c r="G215" s="466" t="s">
        <v>137</v>
      </c>
      <c r="H215" s="634" t="s">
        <v>35</v>
      </c>
      <c r="I215" s="332">
        <v>17.57</v>
      </c>
      <c r="J215" s="457">
        <v>0.2</v>
      </c>
      <c r="K215" s="1079">
        <f t="shared" si="34"/>
        <v>21.09</v>
      </c>
      <c r="L215" s="521">
        <f t="shared" si="35"/>
        <v>6200.46</v>
      </c>
      <c r="M215" s="8"/>
      <c r="N215" s="1264">
        <f t="shared" si="36"/>
        <v>21.09</v>
      </c>
      <c r="O215" s="521">
        <f>ROUNDUP(L215-($L$6*L215),2)</f>
        <v>6200.46</v>
      </c>
      <c r="P215" s="25"/>
      <c r="R215" s="25"/>
      <c r="S215" s="112"/>
      <c r="T215" s="112"/>
      <c r="U215" s="112"/>
      <c r="W215" s="25"/>
      <c r="X215" s="1075"/>
    </row>
    <row r="216" spans="1:24" ht="38.25" outlineLevel="1" x14ac:dyDescent="0.25">
      <c r="A216" s="144"/>
      <c r="B216" s="478" t="s">
        <v>1760</v>
      </c>
      <c r="C216" s="495" t="s">
        <v>375</v>
      </c>
      <c r="D216" s="471" t="s">
        <v>57</v>
      </c>
      <c r="E216" s="523">
        <v>321</v>
      </c>
      <c r="F216" s="465" t="s">
        <v>35</v>
      </c>
      <c r="G216" s="466" t="s">
        <v>137</v>
      </c>
      <c r="H216" s="634" t="s">
        <v>35</v>
      </c>
      <c r="I216" s="332">
        <v>10.47</v>
      </c>
      <c r="J216" s="457">
        <v>0.2</v>
      </c>
      <c r="K216" s="1079">
        <f t="shared" si="34"/>
        <v>12.57</v>
      </c>
      <c r="L216" s="521">
        <f t="shared" si="35"/>
        <v>4034.97</v>
      </c>
      <c r="M216" s="8"/>
      <c r="N216" s="1264">
        <f t="shared" si="36"/>
        <v>12.569999999999999</v>
      </c>
      <c r="O216" s="521">
        <f>ROUNDUP(L216-($L$6*L216),2)</f>
        <v>4034.97</v>
      </c>
      <c r="P216" s="25"/>
      <c r="R216" s="25"/>
      <c r="S216" s="112"/>
      <c r="T216" s="112"/>
      <c r="U216" s="112"/>
      <c r="W216" s="25"/>
      <c r="X216" s="1075"/>
    </row>
    <row r="217" spans="1:24" ht="51" outlineLevel="1" x14ac:dyDescent="0.25">
      <c r="A217" s="144"/>
      <c r="B217" s="478" t="s">
        <v>1761</v>
      </c>
      <c r="C217" s="495" t="s">
        <v>1628</v>
      </c>
      <c r="D217" s="471" t="s">
        <v>57</v>
      </c>
      <c r="E217" s="523">
        <v>190</v>
      </c>
      <c r="F217" s="465" t="s">
        <v>35</v>
      </c>
      <c r="G217" s="466" t="s">
        <v>137</v>
      </c>
      <c r="H217" s="634" t="s">
        <v>35</v>
      </c>
      <c r="I217" s="332">
        <v>11.69</v>
      </c>
      <c r="J217" s="457">
        <v>0.2</v>
      </c>
      <c r="K217" s="1079">
        <f t="shared" si="34"/>
        <v>14.03</v>
      </c>
      <c r="L217" s="521">
        <f t="shared" si="35"/>
        <v>2665.7</v>
      </c>
      <c r="M217" s="8"/>
      <c r="N217" s="1264">
        <f t="shared" si="36"/>
        <v>14.03</v>
      </c>
      <c r="O217" s="521">
        <f>ROUNDUP(L217-($L$6*L217),2)</f>
        <v>2665.7</v>
      </c>
      <c r="P217" s="25"/>
      <c r="R217" s="25"/>
      <c r="S217" s="112"/>
      <c r="T217" s="112"/>
      <c r="U217" s="112"/>
      <c r="W217" s="25"/>
      <c r="X217" s="1075"/>
    </row>
    <row r="218" spans="1:24" ht="12.75" outlineLevel="1" x14ac:dyDescent="0.25">
      <c r="A218" s="144"/>
      <c r="B218" s="478" t="s">
        <v>1763</v>
      </c>
      <c r="C218" s="495" t="s">
        <v>377</v>
      </c>
      <c r="D218" s="471" t="s">
        <v>40</v>
      </c>
      <c r="E218" s="523">
        <v>1</v>
      </c>
      <c r="F218" s="465" t="s">
        <v>35</v>
      </c>
      <c r="G218" s="466" t="s">
        <v>137</v>
      </c>
      <c r="H218" s="634" t="s">
        <v>35</v>
      </c>
      <c r="I218" s="332">
        <v>511.7</v>
      </c>
      <c r="J218" s="457">
        <v>0.2</v>
      </c>
      <c r="K218" s="1079">
        <f t="shared" si="34"/>
        <v>614.04</v>
      </c>
      <c r="L218" s="521">
        <f t="shared" si="35"/>
        <v>614.04</v>
      </c>
      <c r="M218" s="8"/>
      <c r="N218" s="1264">
        <f t="shared" si="36"/>
        <v>614.04</v>
      </c>
      <c r="O218" s="521">
        <f>ROUNDUP(L218-($L$6*L218),2)</f>
        <v>614.04</v>
      </c>
      <c r="P218" s="25"/>
      <c r="R218" s="25"/>
      <c r="S218" s="112"/>
      <c r="T218" s="112"/>
      <c r="U218" s="112"/>
      <c r="W218" s="25"/>
      <c r="X218" s="1075"/>
    </row>
    <row r="219" spans="1:24" ht="12.75" outlineLevel="1" x14ac:dyDescent="0.25">
      <c r="A219" s="144"/>
      <c r="B219" s="478" t="s">
        <v>1764</v>
      </c>
      <c r="C219" s="495" t="s">
        <v>386</v>
      </c>
      <c r="D219" s="471" t="s">
        <v>40</v>
      </c>
      <c r="E219" s="523">
        <v>1</v>
      </c>
      <c r="F219" s="465" t="s">
        <v>35</v>
      </c>
      <c r="G219" s="466" t="s">
        <v>137</v>
      </c>
      <c r="H219" s="634" t="s">
        <v>35</v>
      </c>
      <c r="I219" s="332">
        <v>385.63</v>
      </c>
      <c r="J219" s="457">
        <v>0.2</v>
      </c>
      <c r="K219" s="1079">
        <f t="shared" si="34"/>
        <v>462.76</v>
      </c>
      <c r="L219" s="521">
        <f t="shared" si="35"/>
        <v>462.76</v>
      </c>
      <c r="M219" s="8"/>
      <c r="N219" s="1264">
        <f t="shared" si="36"/>
        <v>462.76</v>
      </c>
      <c r="O219" s="521">
        <f>ROUNDUP(L219-($L$6*L219),2)</f>
        <v>462.76</v>
      </c>
      <c r="P219" s="25"/>
      <c r="R219" s="25"/>
      <c r="S219" s="112"/>
      <c r="T219" s="112"/>
      <c r="U219" s="112"/>
      <c r="W219" s="25"/>
      <c r="X219" s="1075"/>
    </row>
    <row r="220" spans="1:24" ht="12.75" outlineLevel="1" x14ac:dyDescent="0.25">
      <c r="A220" s="144"/>
      <c r="B220" s="478" t="s">
        <v>1765</v>
      </c>
      <c r="C220" s="495" t="s">
        <v>378</v>
      </c>
      <c r="D220" s="471" t="s">
        <v>40</v>
      </c>
      <c r="E220" s="523">
        <v>4</v>
      </c>
      <c r="F220" s="465" t="s">
        <v>35</v>
      </c>
      <c r="G220" s="466" t="s">
        <v>137</v>
      </c>
      <c r="H220" s="634" t="s">
        <v>35</v>
      </c>
      <c r="I220" s="332">
        <v>415.2</v>
      </c>
      <c r="J220" s="457">
        <v>0.2</v>
      </c>
      <c r="K220" s="1079">
        <f t="shared" si="34"/>
        <v>498.24</v>
      </c>
      <c r="L220" s="521">
        <f t="shared" si="35"/>
        <v>1992.96</v>
      </c>
      <c r="M220" s="8"/>
      <c r="N220" s="1264">
        <f t="shared" si="36"/>
        <v>498.24</v>
      </c>
      <c r="O220" s="521">
        <f>ROUNDUP(L220-($L$6*L220),2)</f>
        <v>1992.96</v>
      </c>
      <c r="P220" s="25"/>
      <c r="R220" s="25"/>
      <c r="S220" s="112"/>
      <c r="T220" s="112"/>
      <c r="U220" s="112"/>
      <c r="W220" s="25"/>
      <c r="X220" s="1075"/>
    </row>
    <row r="221" spans="1:24" ht="12.75" outlineLevel="1" x14ac:dyDescent="0.25">
      <c r="A221" s="144"/>
      <c r="B221" s="478" t="s">
        <v>1766</v>
      </c>
      <c r="C221" s="495" t="s">
        <v>379</v>
      </c>
      <c r="D221" s="471" t="s">
        <v>40</v>
      </c>
      <c r="E221" s="523">
        <v>4</v>
      </c>
      <c r="F221" s="465" t="s">
        <v>35</v>
      </c>
      <c r="G221" s="466" t="s">
        <v>137</v>
      </c>
      <c r="H221" s="634" t="s">
        <v>35</v>
      </c>
      <c r="I221" s="332">
        <v>316.02999999999997</v>
      </c>
      <c r="J221" s="457">
        <v>0.2</v>
      </c>
      <c r="K221" s="1079">
        <f t="shared" si="34"/>
        <v>379.24</v>
      </c>
      <c r="L221" s="521">
        <f t="shared" si="35"/>
        <v>1516.96</v>
      </c>
      <c r="M221" s="8"/>
      <c r="N221" s="1264">
        <f t="shared" si="36"/>
        <v>379.24</v>
      </c>
      <c r="O221" s="521">
        <f>ROUNDUP(L221-($L$6*L221),2)</f>
        <v>1516.96</v>
      </c>
      <c r="P221" s="25"/>
      <c r="R221" s="25"/>
      <c r="S221" s="112"/>
      <c r="T221" s="112"/>
      <c r="U221" s="112"/>
      <c r="W221" s="25"/>
      <c r="X221" s="1075"/>
    </row>
    <row r="222" spans="1:24" ht="12.75" outlineLevel="1" x14ac:dyDescent="0.25">
      <c r="A222" s="144"/>
      <c r="B222" s="478" t="s">
        <v>1767</v>
      </c>
      <c r="C222" s="495" t="s">
        <v>381</v>
      </c>
      <c r="D222" s="471" t="s">
        <v>40</v>
      </c>
      <c r="E222" s="523">
        <v>4</v>
      </c>
      <c r="F222" s="465" t="s">
        <v>35</v>
      </c>
      <c r="G222" s="466" t="s">
        <v>137</v>
      </c>
      <c r="H222" s="634" t="s">
        <v>35</v>
      </c>
      <c r="I222" s="332">
        <v>337.38</v>
      </c>
      <c r="J222" s="457">
        <v>0.2</v>
      </c>
      <c r="K222" s="1079">
        <f t="shared" si="34"/>
        <v>404.86</v>
      </c>
      <c r="L222" s="521">
        <f t="shared" si="35"/>
        <v>1619.44</v>
      </c>
      <c r="M222" s="8"/>
      <c r="N222" s="1264">
        <f t="shared" si="36"/>
        <v>404.86</v>
      </c>
      <c r="O222" s="521">
        <f>ROUNDUP(L222-($L$6*L222),2)</f>
        <v>1619.44</v>
      </c>
      <c r="P222" s="25"/>
      <c r="R222" s="25"/>
      <c r="S222" s="112"/>
      <c r="T222" s="112"/>
      <c r="U222" s="112"/>
      <c r="W222" s="25"/>
      <c r="X222" s="1075"/>
    </row>
    <row r="223" spans="1:24" ht="12.75" outlineLevel="1" x14ac:dyDescent="0.25">
      <c r="A223" s="144"/>
      <c r="B223" s="478" t="s">
        <v>1768</v>
      </c>
      <c r="C223" s="495" t="s">
        <v>382</v>
      </c>
      <c r="D223" s="471" t="s">
        <v>40</v>
      </c>
      <c r="E223" s="523">
        <v>4</v>
      </c>
      <c r="F223" s="465" t="s">
        <v>35</v>
      </c>
      <c r="G223" s="466" t="s">
        <v>137</v>
      </c>
      <c r="H223" s="634" t="s">
        <v>35</v>
      </c>
      <c r="I223" s="332">
        <v>489.68</v>
      </c>
      <c r="J223" s="457">
        <v>0.2</v>
      </c>
      <c r="K223" s="1079">
        <f t="shared" si="34"/>
        <v>587.62</v>
      </c>
      <c r="L223" s="521">
        <f t="shared" si="35"/>
        <v>2350.48</v>
      </c>
      <c r="M223" s="8"/>
      <c r="N223" s="1264">
        <f t="shared" si="36"/>
        <v>587.62</v>
      </c>
      <c r="O223" s="521">
        <f>ROUNDUP(L223-($L$6*L223),2)</f>
        <v>2350.48</v>
      </c>
      <c r="P223" s="25"/>
      <c r="R223" s="25"/>
      <c r="S223" s="112"/>
      <c r="T223" s="112"/>
      <c r="U223" s="112"/>
      <c r="W223" s="25"/>
      <c r="X223" s="1075"/>
    </row>
    <row r="224" spans="1:24" ht="12.75" outlineLevel="1" x14ac:dyDescent="0.25">
      <c r="A224" s="144"/>
      <c r="B224" s="478" t="s">
        <v>1769</v>
      </c>
      <c r="C224" s="495" t="s">
        <v>384</v>
      </c>
      <c r="D224" s="471" t="s">
        <v>57</v>
      </c>
      <c r="E224" s="523">
        <v>200</v>
      </c>
      <c r="F224" s="465" t="s">
        <v>35</v>
      </c>
      <c r="G224" s="466" t="s">
        <v>137</v>
      </c>
      <c r="H224" s="634" t="s">
        <v>35</v>
      </c>
      <c r="I224" s="332">
        <v>3.8299999999999996</v>
      </c>
      <c r="J224" s="457">
        <v>0.2</v>
      </c>
      <c r="K224" s="1079">
        <f t="shared" si="34"/>
        <v>4.5999999999999996</v>
      </c>
      <c r="L224" s="521">
        <f t="shared" si="35"/>
        <v>920</v>
      </c>
      <c r="M224" s="8"/>
      <c r="N224" s="1264">
        <f t="shared" si="36"/>
        <v>4.5999999999999996</v>
      </c>
      <c r="O224" s="521">
        <f>ROUNDUP(L224-($L$6*L224),2)</f>
        <v>920</v>
      </c>
      <c r="P224" s="25"/>
      <c r="R224" s="25"/>
      <c r="S224" s="112"/>
      <c r="T224" s="112"/>
      <c r="U224" s="112"/>
      <c r="W224" s="25"/>
      <c r="X224" s="1075"/>
    </row>
    <row r="225" spans="1:24" ht="12.75" outlineLevel="1" x14ac:dyDescent="0.25">
      <c r="A225" s="144"/>
      <c r="B225" s="496"/>
      <c r="C225" s="497"/>
      <c r="D225" s="498"/>
      <c r="E225" s="536"/>
      <c r="F225" s="499"/>
      <c r="G225" s="477"/>
      <c r="H225" s="641"/>
      <c r="I225" s="527"/>
      <c r="J225" s="545"/>
      <c r="K225" s="1245"/>
      <c r="L225" s="521">
        <f t="shared" ref="L225:L249" si="37">ROUNDUP(K225*E225,2)</f>
        <v>0</v>
      </c>
      <c r="M225" s="8"/>
      <c r="N225" s="1266">
        <f>K225-(K225*$L$6)</f>
        <v>0</v>
      </c>
      <c r="O225" s="521">
        <f t="shared" ref="O225:O264" si="38">ROUNDUP(N225*E225,2)</f>
        <v>0</v>
      </c>
      <c r="P225" s="25"/>
      <c r="R225" s="25"/>
      <c r="S225" s="112"/>
      <c r="T225" s="112"/>
      <c r="U225" s="112"/>
      <c r="W225" s="25"/>
      <c r="X225" s="1075"/>
    </row>
    <row r="226" spans="1:24" ht="25.5" outlineLevel="1" x14ac:dyDescent="0.25">
      <c r="A226" s="144"/>
      <c r="B226" s="488" t="s">
        <v>167</v>
      </c>
      <c r="C226" s="489" t="s">
        <v>1770</v>
      </c>
      <c r="D226" s="490"/>
      <c r="E226" s="534"/>
      <c r="F226" s="491"/>
      <c r="G226" s="494"/>
      <c r="H226" s="633"/>
      <c r="I226" s="333"/>
      <c r="J226" s="458"/>
      <c r="K226" s="1248"/>
      <c r="L226" s="535">
        <f>SUM(L227:L249)</f>
        <v>237022.84000000003</v>
      </c>
      <c r="M226" s="8"/>
      <c r="N226" s="1267">
        <f>K226-(K226*$L$6)</f>
        <v>0</v>
      </c>
      <c r="O226" s="535">
        <f>SUM(O227:O249)</f>
        <v>237022.84000000003</v>
      </c>
      <c r="P226" s="25"/>
      <c r="R226" s="25"/>
      <c r="S226" s="112"/>
      <c r="T226" s="112"/>
      <c r="U226" s="112"/>
      <c r="W226" s="25"/>
      <c r="X226" s="1075"/>
    </row>
    <row r="227" spans="1:24" ht="25.5" outlineLevel="1" x14ac:dyDescent="0.25">
      <c r="A227" s="144"/>
      <c r="B227" s="478" t="s">
        <v>1771</v>
      </c>
      <c r="C227" s="495" t="s">
        <v>366</v>
      </c>
      <c r="D227" s="471" t="s">
        <v>40</v>
      </c>
      <c r="E227" s="523">
        <v>5</v>
      </c>
      <c r="F227" s="465" t="s">
        <v>35</v>
      </c>
      <c r="G227" s="466" t="s">
        <v>137</v>
      </c>
      <c r="H227" s="634" t="s">
        <v>35</v>
      </c>
      <c r="I227" s="332">
        <v>4147.79</v>
      </c>
      <c r="J227" s="457">
        <v>0.2</v>
      </c>
      <c r="K227" s="1079">
        <f t="shared" ref="K227:K249" si="39">ROUNDUP(I227*(1+J227),2)</f>
        <v>4977.3500000000004</v>
      </c>
      <c r="L227" s="521">
        <f t="shared" si="37"/>
        <v>24886.75</v>
      </c>
      <c r="M227" s="8"/>
      <c r="N227" s="1264">
        <f>O227/E227</f>
        <v>4977.3500000000004</v>
      </c>
      <c r="O227" s="521">
        <f>ROUNDUP(L227-($L$6*L227),2)</f>
        <v>24886.75</v>
      </c>
      <c r="P227" s="25"/>
      <c r="R227" s="25"/>
      <c r="S227" s="112"/>
      <c r="T227" s="112"/>
      <c r="U227" s="112"/>
      <c r="W227" s="25"/>
      <c r="X227" s="1075"/>
    </row>
    <row r="228" spans="1:24" ht="25.5" outlineLevel="1" x14ac:dyDescent="0.25">
      <c r="A228" s="144"/>
      <c r="B228" s="478" t="s">
        <v>1772</v>
      </c>
      <c r="C228" s="495" t="s">
        <v>368</v>
      </c>
      <c r="D228" s="471" t="s">
        <v>40</v>
      </c>
      <c r="E228" s="523">
        <v>3</v>
      </c>
      <c r="F228" s="465" t="s">
        <v>35</v>
      </c>
      <c r="G228" s="466" t="s">
        <v>137</v>
      </c>
      <c r="H228" s="634" t="s">
        <v>35</v>
      </c>
      <c r="I228" s="332">
        <v>1923.1</v>
      </c>
      <c r="J228" s="457">
        <v>0.2</v>
      </c>
      <c r="K228" s="1079">
        <f t="shared" si="39"/>
        <v>2307.7199999999998</v>
      </c>
      <c r="L228" s="521">
        <f t="shared" si="37"/>
        <v>6923.16</v>
      </c>
      <c r="M228" s="8"/>
      <c r="N228" s="1264">
        <f t="shared" ref="N228:N249" si="40">O228/E228</f>
        <v>2307.7199999999998</v>
      </c>
      <c r="O228" s="521">
        <f>ROUNDUP(L228-($L$6*L228),2)</f>
        <v>6923.16</v>
      </c>
      <c r="P228" s="25"/>
      <c r="R228" s="25"/>
      <c r="S228" s="112"/>
      <c r="T228" s="112"/>
      <c r="U228" s="112"/>
      <c r="W228" s="25"/>
      <c r="X228" s="1075"/>
    </row>
    <row r="229" spans="1:24" ht="25.5" outlineLevel="1" x14ac:dyDescent="0.25">
      <c r="A229" s="144"/>
      <c r="B229" s="478" t="s">
        <v>1773</v>
      </c>
      <c r="C229" s="495" t="s">
        <v>369</v>
      </c>
      <c r="D229" s="471" t="s">
        <v>40</v>
      </c>
      <c r="E229" s="523">
        <v>2</v>
      </c>
      <c r="F229" s="465" t="s">
        <v>35</v>
      </c>
      <c r="G229" s="466" t="s">
        <v>137</v>
      </c>
      <c r="H229" s="634" t="s">
        <v>35</v>
      </c>
      <c r="I229" s="332">
        <v>2134.0800000000004</v>
      </c>
      <c r="J229" s="457">
        <v>0.2</v>
      </c>
      <c r="K229" s="1079">
        <f t="shared" si="39"/>
        <v>2560.9</v>
      </c>
      <c r="L229" s="521">
        <f t="shared" si="37"/>
        <v>5121.8</v>
      </c>
      <c r="M229" s="8"/>
      <c r="N229" s="1264">
        <f t="shared" si="40"/>
        <v>2560.9</v>
      </c>
      <c r="O229" s="521">
        <f>ROUNDUP(L229-($L$6*L229),2)</f>
        <v>5121.8</v>
      </c>
      <c r="P229" s="25"/>
      <c r="R229" s="25"/>
      <c r="S229" s="112"/>
      <c r="T229" s="112"/>
      <c r="U229" s="112"/>
      <c r="W229" s="25"/>
      <c r="X229" s="1075"/>
    </row>
    <row r="230" spans="1:24" ht="25.5" outlineLevel="1" x14ac:dyDescent="0.25">
      <c r="A230" s="144"/>
      <c r="B230" s="478" t="s">
        <v>1774</v>
      </c>
      <c r="C230" s="495" t="s">
        <v>370</v>
      </c>
      <c r="D230" s="471" t="s">
        <v>40</v>
      </c>
      <c r="E230" s="523">
        <v>4</v>
      </c>
      <c r="F230" s="465" t="s">
        <v>35</v>
      </c>
      <c r="G230" s="466" t="s">
        <v>137</v>
      </c>
      <c r="H230" s="634" t="s">
        <v>35</v>
      </c>
      <c r="I230" s="332">
        <v>2022.24</v>
      </c>
      <c r="J230" s="457">
        <v>0.2</v>
      </c>
      <c r="K230" s="1079">
        <f t="shared" si="39"/>
        <v>2426.69</v>
      </c>
      <c r="L230" s="521">
        <f t="shared" si="37"/>
        <v>9706.76</v>
      </c>
      <c r="M230" s="8"/>
      <c r="N230" s="1264">
        <f t="shared" si="40"/>
        <v>2426.69</v>
      </c>
      <c r="O230" s="521">
        <f>ROUNDUP(L230-($L$6*L230),2)</f>
        <v>9706.76</v>
      </c>
      <c r="P230" s="25"/>
      <c r="R230" s="25"/>
      <c r="S230" s="112"/>
      <c r="T230" s="112"/>
      <c r="U230" s="112"/>
      <c r="W230" s="25"/>
      <c r="X230" s="1075"/>
    </row>
    <row r="231" spans="1:24" ht="63.75" outlineLevel="1" x14ac:dyDescent="0.25">
      <c r="A231" s="144"/>
      <c r="B231" s="478" t="s">
        <v>1775</v>
      </c>
      <c r="C231" s="495" t="s">
        <v>1619</v>
      </c>
      <c r="D231" s="471" t="s">
        <v>40</v>
      </c>
      <c r="E231" s="523">
        <v>5</v>
      </c>
      <c r="F231" s="465" t="s">
        <v>35</v>
      </c>
      <c r="G231" s="466" t="s">
        <v>137</v>
      </c>
      <c r="H231" s="634" t="s">
        <v>35</v>
      </c>
      <c r="I231" s="332">
        <v>4597.59</v>
      </c>
      <c r="J231" s="457">
        <v>0.2</v>
      </c>
      <c r="K231" s="1079">
        <f t="shared" si="39"/>
        <v>5517.1100000000006</v>
      </c>
      <c r="L231" s="521">
        <f t="shared" si="37"/>
        <v>27585.55</v>
      </c>
      <c r="M231" s="8"/>
      <c r="N231" s="1264">
        <f t="shared" si="40"/>
        <v>5517.11</v>
      </c>
      <c r="O231" s="521">
        <f>ROUNDUP(L231-($L$6*L231),2)</f>
        <v>27585.55</v>
      </c>
      <c r="P231" s="25"/>
      <c r="R231" s="25"/>
      <c r="S231" s="112"/>
      <c r="T231" s="112"/>
      <c r="U231" s="112"/>
      <c r="W231" s="25"/>
      <c r="X231" s="1075"/>
    </row>
    <row r="232" spans="1:24" ht="63.75" outlineLevel="1" x14ac:dyDescent="0.25">
      <c r="A232" s="144"/>
      <c r="B232" s="478" t="s">
        <v>1776</v>
      </c>
      <c r="C232" s="495" t="s">
        <v>1621</v>
      </c>
      <c r="D232" s="471" t="s">
        <v>40</v>
      </c>
      <c r="E232" s="523">
        <v>5</v>
      </c>
      <c r="F232" s="465" t="s">
        <v>35</v>
      </c>
      <c r="G232" s="466" t="s">
        <v>137</v>
      </c>
      <c r="H232" s="634" t="s">
        <v>35</v>
      </c>
      <c r="I232" s="332">
        <v>3591.32</v>
      </c>
      <c r="J232" s="457">
        <v>0.2</v>
      </c>
      <c r="K232" s="1079">
        <f t="shared" si="39"/>
        <v>4309.59</v>
      </c>
      <c r="L232" s="521">
        <f t="shared" si="37"/>
        <v>21547.95</v>
      </c>
      <c r="M232" s="8"/>
      <c r="N232" s="1264">
        <f t="shared" si="40"/>
        <v>4309.59</v>
      </c>
      <c r="O232" s="521">
        <f>ROUNDUP(L232-($L$6*L232),2)</f>
        <v>21547.95</v>
      </c>
      <c r="P232" s="25"/>
      <c r="R232" s="25"/>
      <c r="S232" s="112"/>
      <c r="T232" s="112"/>
      <c r="U232" s="112"/>
      <c r="W232" s="25"/>
      <c r="X232" s="1075"/>
    </row>
    <row r="233" spans="1:24" ht="63.75" outlineLevel="1" x14ac:dyDescent="0.25">
      <c r="A233" s="144"/>
      <c r="B233" s="478" t="s">
        <v>1777</v>
      </c>
      <c r="C233" s="495" t="s">
        <v>1622</v>
      </c>
      <c r="D233" s="471" t="s">
        <v>40</v>
      </c>
      <c r="E233" s="523">
        <v>8</v>
      </c>
      <c r="F233" s="465" t="s">
        <v>35</v>
      </c>
      <c r="G233" s="466" t="s">
        <v>137</v>
      </c>
      <c r="H233" s="634" t="s">
        <v>35</v>
      </c>
      <c r="I233" s="332">
        <v>2762.8500000000004</v>
      </c>
      <c r="J233" s="457">
        <v>0.2</v>
      </c>
      <c r="K233" s="1079">
        <f t="shared" si="39"/>
        <v>3315.42</v>
      </c>
      <c r="L233" s="521">
        <f t="shared" si="37"/>
        <v>26523.360000000001</v>
      </c>
      <c r="M233" s="8"/>
      <c r="N233" s="1264">
        <f t="shared" si="40"/>
        <v>3315.42</v>
      </c>
      <c r="O233" s="521">
        <f>ROUNDUP(L233-($L$6*L233),2)</f>
        <v>26523.360000000001</v>
      </c>
      <c r="P233" s="25"/>
      <c r="R233" s="25"/>
      <c r="S233" s="112"/>
      <c r="T233" s="112"/>
      <c r="U233" s="112"/>
      <c r="W233" s="25"/>
      <c r="X233" s="1075"/>
    </row>
    <row r="234" spans="1:24" ht="38.25" outlineLevel="1" x14ac:dyDescent="0.25">
      <c r="A234" s="144"/>
      <c r="B234" s="478" t="s">
        <v>1778</v>
      </c>
      <c r="C234" s="495" t="s">
        <v>1623</v>
      </c>
      <c r="D234" s="471" t="s">
        <v>40</v>
      </c>
      <c r="E234" s="523">
        <v>8</v>
      </c>
      <c r="F234" s="465" t="s">
        <v>35</v>
      </c>
      <c r="G234" s="466" t="s">
        <v>137</v>
      </c>
      <c r="H234" s="634" t="s">
        <v>35</v>
      </c>
      <c r="I234" s="332">
        <v>4024.3900000000003</v>
      </c>
      <c r="J234" s="457">
        <v>0.2</v>
      </c>
      <c r="K234" s="1079">
        <f t="shared" si="39"/>
        <v>4829.2700000000004</v>
      </c>
      <c r="L234" s="521">
        <f t="shared" si="37"/>
        <v>38634.160000000003</v>
      </c>
      <c r="M234" s="8"/>
      <c r="N234" s="1264">
        <f t="shared" si="40"/>
        <v>4829.2700000000004</v>
      </c>
      <c r="O234" s="521">
        <f>ROUNDUP(L234-($L$6*L234),2)</f>
        <v>38634.160000000003</v>
      </c>
      <c r="P234" s="25"/>
      <c r="R234" s="25"/>
      <c r="S234" s="112"/>
      <c r="T234" s="112"/>
      <c r="U234" s="112"/>
      <c r="W234" s="25"/>
      <c r="X234" s="1075"/>
    </row>
    <row r="235" spans="1:24" ht="127.5" outlineLevel="1" x14ac:dyDescent="0.25">
      <c r="A235" s="144"/>
      <c r="B235" s="478" t="s">
        <v>1779</v>
      </c>
      <c r="C235" s="495" t="s">
        <v>1624</v>
      </c>
      <c r="D235" s="471" t="s">
        <v>40</v>
      </c>
      <c r="E235" s="523">
        <v>1</v>
      </c>
      <c r="F235" s="465" t="s">
        <v>35</v>
      </c>
      <c r="G235" s="466" t="s">
        <v>137</v>
      </c>
      <c r="H235" s="634" t="s">
        <v>35</v>
      </c>
      <c r="I235" s="332">
        <v>35246.240000000005</v>
      </c>
      <c r="J235" s="457">
        <v>0.2</v>
      </c>
      <c r="K235" s="1079">
        <f t="shared" si="39"/>
        <v>42295.490000000005</v>
      </c>
      <c r="L235" s="521">
        <f t="shared" si="37"/>
        <v>42295.49</v>
      </c>
      <c r="M235" s="8"/>
      <c r="N235" s="1264">
        <f t="shared" si="40"/>
        <v>42295.49</v>
      </c>
      <c r="O235" s="521">
        <f>ROUNDUP(L235-($L$6*L235),2)</f>
        <v>42295.49</v>
      </c>
      <c r="P235" s="25"/>
      <c r="R235" s="25"/>
      <c r="S235" s="112"/>
      <c r="T235" s="112"/>
      <c r="U235" s="112"/>
      <c r="W235" s="25"/>
      <c r="X235" s="1075"/>
    </row>
    <row r="236" spans="1:24" ht="25.5" outlineLevel="1" x14ac:dyDescent="0.25">
      <c r="A236" s="144"/>
      <c r="B236" s="478" t="s">
        <v>1780</v>
      </c>
      <c r="C236" s="495" t="s">
        <v>372</v>
      </c>
      <c r="D236" s="471" t="s">
        <v>40</v>
      </c>
      <c r="E236" s="523">
        <v>1</v>
      </c>
      <c r="F236" s="465" t="s">
        <v>35</v>
      </c>
      <c r="G236" s="466" t="s">
        <v>137</v>
      </c>
      <c r="H236" s="634" t="s">
        <v>35</v>
      </c>
      <c r="I236" s="332">
        <v>1106.4100000000001</v>
      </c>
      <c r="J236" s="457">
        <v>0.2</v>
      </c>
      <c r="K236" s="1079">
        <f t="shared" si="39"/>
        <v>1327.7</v>
      </c>
      <c r="L236" s="521">
        <f t="shared" si="37"/>
        <v>1327.7</v>
      </c>
      <c r="M236" s="8"/>
      <c r="N236" s="1264">
        <f t="shared" si="40"/>
        <v>1327.7</v>
      </c>
      <c r="O236" s="521">
        <f>ROUNDUP(L236-($L$6*L236),2)</f>
        <v>1327.7</v>
      </c>
      <c r="P236" s="25"/>
      <c r="R236" s="25"/>
      <c r="S236" s="112"/>
      <c r="T236" s="112"/>
      <c r="U236" s="112"/>
      <c r="W236" s="25"/>
      <c r="X236" s="1075"/>
    </row>
    <row r="237" spans="1:24" ht="38.25" outlineLevel="1" x14ac:dyDescent="0.25">
      <c r="A237" s="144"/>
      <c r="B237" s="478" t="s">
        <v>1781</v>
      </c>
      <c r="C237" s="495" t="s">
        <v>1625</v>
      </c>
      <c r="D237" s="471" t="s">
        <v>40</v>
      </c>
      <c r="E237" s="523">
        <v>9</v>
      </c>
      <c r="F237" s="465" t="s">
        <v>35</v>
      </c>
      <c r="G237" s="466" t="s">
        <v>137</v>
      </c>
      <c r="H237" s="634" t="s">
        <v>35</v>
      </c>
      <c r="I237" s="332">
        <v>298.13</v>
      </c>
      <c r="J237" s="457">
        <v>0.2</v>
      </c>
      <c r="K237" s="1079">
        <f t="shared" si="39"/>
        <v>357.76</v>
      </c>
      <c r="L237" s="521">
        <f t="shared" si="37"/>
        <v>3219.84</v>
      </c>
      <c r="M237" s="8"/>
      <c r="N237" s="1264">
        <f t="shared" si="40"/>
        <v>357.76</v>
      </c>
      <c r="O237" s="521">
        <f>ROUNDUP(L237-($L$6*L237),2)</f>
        <v>3219.84</v>
      </c>
      <c r="P237" s="25"/>
      <c r="R237" s="25"/>
      <c r="S237" s="112"/>
      <c r="T237" s="112"/>
      <c r="U237" s="112"/>
      <c r="W237" s="25"/>
      <c r="X237" s="1075"/>
    </row>
    <row r="238" spans="1:24" ht="25.5" outlineLevel="1" x14ac:dyDescent="0.25">
      <c r="A238" s="144"/>
      <c r="B238" s="478" t="s">
        <v>1782</v>
      </c>
      <c r="C238" s="495" t="s">
        <v>373</v>
      </c>
      <c r="D238" s="471" t="s">
        <v>40</v>
      </c>
      <c r="E238" s="523">
        <v>1</v>
      </c>
      <c r="F238" s="465" t="s">
        <v>35</v>
      </c>
      <c r="G238" s="466" t="s">
        <v>137</v>
      </c>
      <c r="H238" s="634" t="s">
        <v>35</v>
      </c>
      <c r="I238" s="332">
        <v>2155.4100000000003</v>
      </c>
      <c r="J238" s="457">
        <v>0.2</v>
      </c>
      <c r="K238" s="1079">
        <f t="shared" si="39"/>
        <v>2586.5</v>
      </c>
      <c r="L238" s="521">
        <f t="shared" si="37"/>
        <v>2586.5</v>
      </c>
      <c r="M238" s="8"/>
      <c r="N238" s="1264">
        <f t="shared" si="40"/>
        <v>2586.5</v>
      </c>
      <c r="O238" s="521">
        <f>ROUNDUP(L238-($L$6*L238),2)</f>
        <v>2586.5</v>
      </c>
      <c r="P238" s="25"/>
      <c r="R238" s="25"/>
      <c r="S238" s="112"/>
      <c r="T238" s="112"/>
      <c r="U238" s="112"/>
      <c r="W238" s="25"/>
      <c r="X238" s="1075"/>
    </row>
    <row r="239" spans="1:24" ht="38.25" outlineLevel="1" x14ac:dyDescent="0.25">
      <c r="A239" s="144"/>
      <c r="B239" s="478" t="s">
        <v>1783</v>
      </c>
      <c r="C239" s="495" t="s">
        <v>374</v>
      </c>
      <c r="D239" s="471" t="s">
        <v>57</v>
      </c>
      <c r="E239" s="523">
        <v>20</v>
      </c>
      <c r="F239" s="465" t="s">
        <v>35</v>
      </c>
      <c r="G239" s="466" t="s">
        <v>137</v>
      </c>
      <c r="H239" s="634" t="s">
        <v>35</v>
      </c>
      <c r="I239" s="332">
        <v>12.24</v>
      </c>
      <c r="J239" s="457">
        <v>0.2</v>
      </c>
      <c r="K239" s="1079">
        <f t="shared" si="39"/>
        <v>14.69</v>
      </c>
      <c r="L239" s="521">
        <f t="shared" si="37"/>
        <v>293.8</v>
      </c>
      <c r="M239" s="8"/>
      <c r="N239" s="1264">
        <f t="shared" si="40"/>
        <v>14.690000000000001</v>
      </c>
      <c r="O239" s="521">
        <f>ROUNDUP(L239-($L$6*L239),2)</f>
        <v>293.8</v>
      </c>
      <c r="P239" s="25"/>
      <c r="R239" s="25"/>
      <c r="S239" s="112"/>
      <c r="T239" s="112"/>
      <c r="U239" s="112"/>
      <c r="W239" s="25"/>
      <c r="X239" s="1075"/>
    </row>
    <row r="240" spans="1:24" ht="76.5" outlineLevel="1" x14ac:dyDescent="0.25">
      <c r="A240" s="144"/>
      <c r="B240" s="478" t="s">
        <v>1784</v>
      </c>
      <c r="C240" s="495" t="s">
        <v>1627</v>
      </c>
      <c r="D240" s="471" t="s">
        <v>57</v>
      </c>
      <c r="E240" s="523">
        <v>319</v>
      </c>
      <c r="F240" s="465" t="s">
        <v>35</v>
      </c>
      <c r="G240" s="466" t="s">
        <v>137</v>
      </c>
      <c r="H240" s="634" t="s">
        <v>35</v>
      </c>
      <c r="I240" s="332">
        <v>17.57</v>
      </c>
      <c r="J240" s="457">
        <v>0.2</v>
      </c>
      <c r="K240" s="1079">
        <f t="shared" si="39"/>
        <v>21.09</v>
      </c>
      <c r="L240" s="521">
        <f t="shared" si="37"/>
        <v>6727.71</v>
      </c>
      <c r="M240" s="8"/>
      <c r="N240" s="1264">
        <f t="shared" si="40"/>
        <v>21.09</v>
      </c>
      <c r="O240" s="521">
        <f>ROUNDUP(L240-($L$6*L240),2)</f>
        <v>6727.71</v>
      </c>
      <c r="P240" s="25"/>
      <c r="R240" s="25"/>
      <c r="S240" s="112"/>
      <c r="T240" s="112"/>
      <c r="U240" s="112"/>
      <c r="W240" s="25"/>
      <c r="X240" s="1075"/>
    </row>
    <row r="241" spans="1:24" ht="38.25" outlineLevel="1" x14ac:dyDescent="0.25">
      <c r="A241" s="144"/>
      <c r="B241" s="478" t="s">
        <v>1785</v>
      </c>
      <c r="C241" s="495" t="s">
        <v>375</v>
      </c>
      <c r="D241" s="471" t="s">
        <v>57</v>
      </c>
      <c r="E241" s="523">
        <v>347</v>
      </c>
      <c r="F241" s="465" t="s">
        <v>35</v>
      </c>
      <c r="G241" s="466" t="s">
        <v>137</v>
      </c>
      <c r="H241" s="634" t="s">
        <v>35</v>
      </c>
      <c r="I241" s="332">
        <v>10.47</v>
      </c>
      <c r="J241" s="457">
        <v>0.2</v>
      </c>
      <c r="K241" s="1079">
        <f t="shared" si="39"/>
        <v>12.57</v>
      </c>
      <c r="L241" s="521">
        <f t="shared" si="37"/>
        <v>4361.79</v>
      </c>
      <c r="M241" s="8"/>
      <c r="N241" s="1264">
        <f t="shared" si="40"/>
        <v>12.57</v>
      </c>
      <c r="O241" s="521">
        <f>ROUNDUP(L241-($L$6*L241),2)</f>
        <v>4361.79</v>
      </c>
      <c r="P241" s="25"/>
      <c r="R241" s="25"/>
      <c r="S241" s="112"/>
      <c r="T241" s="112"/>
      <c r="U241" s="112"/>
      <c r="W241" s="25"/>
      <c r="X241" s="1075"/>
    </row>
    <row r="242" spans="1:24" ht="51" outlineLevel="1" x14ac:dyDescent="0.25">
      <c r="A242" s="144"/>
      <c r="B242" s="478" t="s">
        <v>1786</v>
      </c>
      <c r="C242" s="495" t="s">
        <v>1628</v>
      </c>
      <c r="D242" s="471" t="s">
        <v>57</v>
      </c>
      <c r="E242" s="523">
        <v>264</v>
      </c>
      <c r="F242" s="465" t="s">
        <v>35</v>
      </c>
      <c r="G242" s="466" t="s">
        <v>137</v>
      </c>
      <c r="H242" s="634" t="s">
        <v>35</v>
      </c>
      <c r="I242" s="332">
        <v>11.69</v>
      </c>
      <c r="J242" s="457">
        <v>0.2</v>
      </c>
      <c r="K242" s="1079">
        <f t="shared" si="39"/>
        <v>14.03</v>
      </c>
      <c r="L242" s="521">
        <f t="shared" si="37"/>
        <v>3703.92</v>
      </c>
      <c r="M242" s="8"/>
      <c r="N242" s="1264">
        <f t="shared" si="40"/>
        <v>14.030000000000001</v>
      </c>
      <c r="O242" s="521">
        <f>ROUNDUP(L242-($L$6*L242),2)</f>
        <v>3703.92</v>
      </c>
      <c r="P242" s="25"/>
      <c r="R242" s="25"/>
      <c r="S242" s="112"/>
      <c r="T242" s="112"/>
      <c r="U242" s="112"/>
      <c r="W242" s="25"/>
      <c r="X242" s="1075"/>
    </row>
    <row r="243" spans="1:24" ht="12.75" outlineLevel="1" x14ac:dyDescent="0.25">
      <c r="A243" s="144"/>
      <c r="B243" s="478" t="s">
        <v>1787</v>
      </c>
      <c r="C243" s="495" t="s">
        <v>377</v>
      </c>
      <c r="D243" s="471" t="s">
        <v>40</v>
      </c>
      <c r="E243" s="523">
        <v>1</v>
      </c>
      <c r="F243" s="465" t="s">
        <v>35</v>
      </c>
      <c r="G243" s="466" t="s">
        <v>137</v>
      </c>
      <c r="H243" s="634" t="s">
        <v>35</v>
      </c>
      <c r="I243" s="332">
        <v>511.7</v>
      </c>
      <c r="J243" s="457">
        <v>0.2</v>
      </c>
      <c r="K243" s="1079">
        <f t="shared" si="39"/>
        <v>614.04</v>
      </c>
      <c r="L243" s="521">
        <f t="shared" si="37"/>
        <v>614.04</v>
      </c>
      <c r="M243" s="8"/>
      <c r="N243" s="1264">
        <f t="shared" si="40"/>
        <v>614.04</v>
      </c>
      <c r="O243" s="521">
        <f>ROUNDUP(L243-($L$6*L243),2)</f>
        <v>614.04</v>
      </c>
      <c r="P243" s="25"/>
      <c r="R243" s="25"/>
      <c r="S243" s="112"/>
      <c r="T243" s="112"/>
      <c r="U243" s="112"/>
      <c r="W243" s="25"/>
      <c r="X243" s="1075"/>
    </row>
    <row r="244" spans="1:24" ht="12.75" outlineLevel="1" x14ac:dyDescent="0.25">
      <c r="A244" s="144"/>
      <c r="B244" s="478" t="s">
        <v>1788</v>
      </c>
      <c r="C244" s="495" t="s">
        <v>386</v>
      </c>
      <c r="D244" s="471" t="s">
        <v>40</v>
      </c>
      <c r="E244" s="523">
        <v>1</v>
      </c>
      <c r="F244" s="465" t="s">
        <v>35</v>
      </c>
      <c r="G244" s="466" t="s">
        <v>137</v>
      </c>
      <c r="H244" s="634" t="s">
        <v>35</v>
      </c>
      <c r="I244" s="332">
        <v>385.63</v>
      </c>
      <c r="J244" s="457">
        <v>0.2</v>
      </c>
      <c r="K244" s="1079">
        <f t="shared" si="39"/>
        <v>462.76</v>
      </c>
      <c r="L244" s="521">
        <f t="shared" si="37"/>
        <v>462.76</v>
      </c>
      <c r="M244" s="8"/>
      <c r="N244" s="1264">
        <f t="shared" si="40"/>
        <v>462.76</v>
      </c>
      <c r="O244" s="521">
        <f>ROUNDUP(L244-($L$6*L244),2)</f>
        <v>462.76</v>
      </c>
      <c r="P244" s="25"/>
      <c r="R244" s="25"/>
      <c r="S244" s="112"/>
      <c r="T244" s="112"/>
      <c r="U244" s="112"/>
      <c r="W244" s="25"/>
      <c r="X244" s="1075"/>
    </row>
    <row r="245" spans="1:24" ht="12.75" outlineLevel="1" x14ac:dyDescent="0.25">
      <c r="A245" s="144"/>
      <c r="B245" s="478" t="s">
        <v>1789</v>
      </c>
      <c r="C245" s="495" t="s">
        <v>378</v>
      </c>
      <c r="D245" s="471" t="s">
        <v>40</v>
      </c>
      <c r="E245" s="523">
        <v>5</v>
      </c>
      <c r="F245" s="465" t="s">
        <v>35</v>
      </c>
      <c r="G245" s="466" t="s">
        <v>137</v>
      </c>
      <c r="H245" s="634" t="s">
        <v>35</v>
      </c>
      <c r="I245" s="332">
        <v>415.2</v>
      </c>
      <c r="J245" s="457">
        <v>0.2</v>
      </c>
      <c r="K245" s="1079">
        <f t="shared" si="39"/>
        <v>498.24</v>
      </c>
      <c r="L245" s="521">
        <f t="shared" si="37"/>
        <v>2491.1999999999998</v>
      </c>
      <c r="M245" s="8"/>
      <c r="N245" s="1264">
        <f t="shared" si="40"/>
        <v>498.23999999999995</v>
      </c>
      <c r="O245" s="521">
        <f>ROUNDUP(L245-($L$6*L245),2)</f>
        <v>2491.1999999999998</v>
      </c>
      <c r="P245" s="25"/>
      <c r="R245" s="25"/>
      <c r="S245" s="112"/>
      <c r="T245" s="112"/>
      <c r="U245" s="112"/>
      <c r="W245" s="25"/>
      <c r="X245" s="1075"/>
    </row>
    <row r="246" spans="1:24" ht="12.75" outlineLevel="1" x14ac:dyDescent="0.25">
      <c r="A246" s="144"/>
      <c r="B246" s="478" t="s">
        <v>1790</v>
      </c>
      <c r="C246" s="495" t="s">
        <v>379</v>
      </c>
      <c r="D246" s="471" t="s">
        <v>40</v>
      </c>
      <c r="E246" s="523">
        <v>5</v>
      </c>
      <c r="F246" s="465" t="s">
        <v>35</v>
      </c>
      <c r="G246" s="466" t="s">
        <v>137</v>
      </c>
      <c r="H246" s="634" t="s">
        <v>35</v>
      </c>
      <c r="I246" s="332">
        <v>316.02999999999997</v>
      </c>
      <c r="J246" s="457">
        <v>0.2</v>
      </c>
      <c r="K246" s="1079">
        <f t="shared" si="39"/>
        <v>379.24</v>
      </c>
      <c r="L246" s="521">
        <f t="shared" si="37"/>
        <v>1896.2</v>
      </c>
      <c r="M246" s="8"/>
      <c r="N246" s="1264">
        <f t="shared" si="40"/>
        <v>379.24</v>
      </c>
      <c r="O246" s="521">
        <f>ROUNDUP(L246-($L$6*L246),2)</f>
        <v>1896.2</v>
      </c>
      <c r="P246" s="25"/>
      <c r="R246" s="25"/>
      <c r="S246" s="112"/>
      <c r="T246" s="112"/>
      <c r="U246" s="112"/>
      <c r="W246" s="25"/>
      <c r="X246" s="1075"/>
    </row>
    <row r="247" spans="1:24" ht="12.75" outlineLevel="1" x14ac:dyDescent="0.25">
      <c r="A247" s="144"/>
      <c r="B247" s="478" t="s">
        <v>1791</v>
      </c>
      <c r="C247" s="495" t="s">
        <v>381</v>
      </c>
      <c r="D247" s="471" t="s">
        <v>40</v>
      </c>
      <c r="E247" s="523">
        <v>5</v>
      </c>
      <c r="F247" s="465" t="s">
        <v>35</v>
      </c>
      <c r="G247" s="466" t="s">
        <v>137</v>
      </c>
      <c r="H247" s="634" t="s">
        <v>35</v>
      </c>
      <c r="I247" s="332">
        <v>337.38</v>
      </c>
      <c r="J247" s="457">
        <v>0.2</v>
      </c>
      <c r="K247" s="1079">
        <f t="shared" si="39"/>
        <v>404.86</v>
      </c>
      <c r="L247" s="521">
        <f t="shared" si="37"/>
        <v>2024.3</v>
      </c>
      <c r="M247" s="8"/>
      <c r="N247" s="1264">
        <f t="shared" si="40"/>
        <v>404.86</v>
      </c>
      <c r="O247" s="521">
        <f>ROUNDUP(L247-($L$6*L247),2)</f>
        <v>2024.3</v>
      </c>
      <c r="P247" s="25"/>
      <c r="R247" s="25"/>
      <c r="S247" s="112"/>
      <c r="T247" s="112"/>
      <c r="U247" s="112"/>
      <c r="W247" s="25"/>
      <c r="X247" s="1075"/>
    </row>
    <row r="248" spans="1:24" ht="12.75" outlineLevel="1" x14ac:dyDescent="0.25">
      <c r="A248" s="144"/>
      <c r="B248" s="478" t="s">
        <v>1792</v>
      </c>
      <c r="C248" s="495" t="s">
        <v>382</v>
      </c>
      <c r="D248" s="471" t="s">
        <v>40</v>
      </c>
      <c r="E248" s="523">
        <v>5</v>
      </c>
      <c r="F248" s="465" t="s">
        <v>35</v>
      </c>
      <c r="G248" s="466" t="s">
        <v>137</v>
      </c>
      <c r="H248" s="634" t="s">
        <v>35</v>
      </c>
      <c r="I248" s="332">
        <v>489.68</v>
      </c>
      <c r="J248" s="457">
        <v>0.2</v>
      </c>
      <c r="K248" s="1079">
        <f t="shared" si="39"/>
        <v>587.62</v>
      </c>
      <c r="L248" s="521">
        <f t="shared" si="37"/>
        <v>2938.1</v>
      </c>
      <c r="M248" s="8"/>
      <c r="N248" s="1264">
        <f t="shared" si="40"/>
        <v>587.62</v>
      </c>
      <c r="O248" s="521">
        <f>ROUNDUP(L248-($L$6*L248),2)</f>
        <v>2938.1</v>
      </c>
      <c r="P248" s="25"/>
      <c r="R248" s="25"/>
      <c r="S248" s="112"/>
      <c r="T248" s="112"/>
      <c r="U248" s="112"/>
      <c r="W248" s="25"/>
      <c r="X248" s="1075"/>
    </row>
    <row r="249" spans="1:24" ht="12.75" outlineLevel="1" x14ac:dyDescent="0.25">
      <c r="A249" s="144"/>
      <c r="B249" s="478" t="s">
        <v>1793</v>
      </c>
      <c r="C249" s="495" t="s">
        <v>384</v>
      </c>
      <c r="D249" s="471" t="s">
        <v>57</v>
      </c>
      <c r="E249" s="523">
        <v>250</v>
      </c>
      <c r="F249" s="465" t="s">
        <v>35</v>
      </c>
      <c r="G249" s="466" t="s">
        <v>137</v>
      </c>
      <c r="H249" s="634" t="s">
        <v>35</v>
      </c>
      <c r="I249" s="332">
        <v>3.8299999999999996</v>
      </c>
      <c r="J249" s="457">
        <v>0.2</v>
      </c>
      <c r="K249" s="1079">
        <f t="shared" si="39"/>
        <v>4.5999999999999996</v>
      </c>
      <c r="L249" s="521">
        <f t="shared" si="37"/>
        <v>1150</v>
      </c>
      <c r="M249" s="8"/>
      <c r="N249" s="1264">
        <f t="shared" si="40"/>
        <v>4.5999999999999996</v>
      </c>
      <c r="O249" s="521">
        <f>ROUNDUP(L249-($L$6*L249),2)</f>
        <v>1150</v>
      </c>
      <c r="P249" s="25"/>
      <c r="R249" s="25"/>
      <c r="S249" s="112"/>
      <c r="T249" s="112"/>
      <c r="U249" s="112"/>
      <c r="W249" s="25"/>
      <c r="X249" s="1075"/>
    </row>
    <row r="250" spans="1:24" ht="12.75" outlineLevel="1" x14ac:dyDescent="0.25">
      <c r="A250" s="144"/>
      <c r="B250" s="478"/>
      <c r="C250" s="495"/>
      <c r="D250" s="471"/>
      <c r="E250" s="523"/>
      <c r="F250" s="465"/>
      <c r="G250" s="466"/>
      <c r="H250" s="634"/>
      <c r="I250" s="332"/>
      <c r="J250" s="457"/>
      <c r="K250" s="1079"/>
      <c r="L250" s="521"/>
      <c r="M250" s="8"/>
      <c r="N250" s="1266">
        <f>K250-(K250*$L$6)</f>
        <v>0</v>
      </c>
      <c r="O250" s="521">
        <f t="shared" si="38"/>
        <v>0</v>
      </c>
      <c r="P250" s="25"/>
      <c r="R250" s="25"/>
      <c r="S250" s="112"/>
      <c r="T250" s="112"/>
      <c r="U250" s="112"/>
      <c r="W250" s="25"/>
      <c r="X250" s="1075"/>
    </row>
    <row r="251" spans="1:24" ht="12.75" x14ac:dyDescent="0.25">
      <c r="A251" s="144"/>
      <c r="B251" s="576" t="s">
        <v>173</v>
      </c>
      <c r="C251" s="585" t="s">
        <v>52</v>
      </c>
      <c r="D251" s="586"/>
      <c r="E251" s="601"/>
      <c r="F251" s="587"/>
      <c r="G251" s="580"/>
      <c r="H251" s="640"/>
      <c r="I251" s="605"/>
      <c r="J251" s="648"/>
      <c r="K251" s="1246">
        <f t="shared" ref="K251:K282" si="41">ROUNDUP(I251*(1+J251),2)</f>
        <v>0</v>
      </c>
      <c r="L251" s="606">
        <f>L252+L255</f>
        <v>1468994.5600000001</v>
      </c>
      <c r="M251" s="8"/>
      <c r="N251" s="1265">
        <f>K251-(K251*$L$6)</f>
        <v>0</v>
      </c>
      <c r="O251" s="606">
        <f>O252+O255</f>
        <v>1468994.5600000001</v>
      </c>
      <c r="P251" s="25">
        <f>COUNTIFS($C:$C,C251,$K:$K,CONCATENATE("&lt;&gt;",K251))</f>
        <v>0</v>
      </c>
      <c r="R251" s="25"/>
      <c r="S251" s="112"/>
      <c r="T251" s="112"/>
      <c r="U251" s="112"/>
      <c r="W251" s="25"/>
      <c r="X251" s="1075"/>
    </row>
    <row r="252" spans="1:24" ht="12.75" outlineLevel="1" x14ac:dyDescent="0.25">
      <c r="A252" s="144"/>
      <c r="B252" s="488" t="s">
        <v>34</v>
      </c>
      <c r="C252" s="489" t="s">
        <v>99</v>
      </c>
      <c r="D252" s="490"/>
      <c r="E252" s="534"/>
      <c r="F252" s="491"/>
      <c r="G252" s="494"/>
      <c r="H252" s="633"/>
      <c r="I252" s="333"/>
      <c r="J252" s="458"/>
      <c r="K252" s="1248">
        <f t="shared" si="41"/>
        <v>0</v>
      </c>
      <c r="L252" s="535">
        <f>SUM(L253:L254)</f>
        <v>1461186.51</v>
      </c>
      <c r="M252" s="8"/>
      <c r="N252" s="1267">
        <f>K252-(K252*$L$6)</f>
        <v>0</v>
      </c>
      <c r="O252" s="535">
        <f>SUM(O253:O254)</f>
        <v>1461186.51</v>
      </c>
      <c r="P252" s="25">
        <f>COUNTIFS($C:$C,C252,$K:$K,CONCATENATE("&lt;&gt;",K252))</f>
        <v>0</v>
      </c>
      <c r="R252" s="25"/>
      <c r="S252" s="112"/>
      <c r="T252" s="112"/>
      <c r="U252" s="112"/>
      <c r="W252" s="25"/>
      <c r="X252" s="1075"/>
    </row>
    <row r="253" spans="1:24" ht="12.75" outlineLevel="2" x14ac:dyDescent="0.25">
      <c r="A253" s="144"/>
      <c r="B253" s="462" t="s">
        <v>168</v>
      </c>
      <c r="C253" s="470" t="s">
        <v>100</v>
      </c>
      <c r="D253" s="471" t="s">
        <v>40</v>
      </c>
      <c r="E253" s="523">
        <v>483</v>
      </c>
      <c r="F253" s="493" t="s">
        <v>101</v>
      </c>
      <c r="G253" s="466" t="s">
        <v>116</v>
      </c>
      <c r="H253" s="634" t="s">
        <v>35</v>
      </c>
      <c r="I253" s="332">
        <v>2003.55</v>
      </c>
      <c r="J253" s="457">
        <v>0.3</v>
      </c>
      <c r="K253" s="1079">
        <f t="shared" si="41"/>
        <v>2604.6200000000003</v>
      </c>
      <c r="L253" s="521">
        <f t="shared" ref="L253:L256" si="42">ROUNDUP(K253*E253,2)</f>
        <v>1258031.46</v>
      </c>
      <c r="M253" s="8"/>
      <c r="N253" s="1264">
        <f>O253/E253</f>
        <v>2604.62</v>
      </c>
      <c r="O253" s="521">
        <f>ROUNDUP(L253-($L$6*L253),2)</f>
        <v>1258031.46</v>
      </c>
      <c r="P253" s="25">
        <f>COUNTIFS($C:$C,C253,$K:$K,CONCATENATE("&lt;&gt;",K253))</f>
        <v>0</v>
      </c>
      <c r="R253" s="25"/>
      <c r="S253" s="112"/>
      <c r="T253" s="112"/>
      <c r="U253" s="112"/>
      <c r="W253" s="25"/>
      <c r="X253" s="1075"/>
    </row>
    <row r="254" spans="1:24" ht="25.5" outlineLevel="2" x14ac:dyDescent="0.25">
      <c r="A254" s="144"/>
      <c r="B254" s="462" t="s">
        <v>169</v>
      </c>
      <c r="C254" s="470" t="s">
        <v>142</v>
      </c>
      <c r="D254" s="471" t="s">
        <v>57</v>
      </c>
      <c r="E254" s="523">
        <v>17115</v>
      </c>
      <c r="F254" s="493" t="s">
        <v>101</v>
      </c>
      <c r="G254" s="466" t="s">
        <v>116</v>
      </c>
      <c r="H254" s="634" t="s">
        <v>35</v>
      </c>
      <c r="I254" s="332">
        <v>9.129999999999999</v>
      </c>
      <c r="J254" s="457">
        <v>0.3</v>
      </c>
      <c r="K254" s="1079">
        <f t="shared" si="41"/>
        <v>11.87</v>
      </c>
      <c r="L254" s="521">
        <f t="shared" si="42"/>
        <v>203155.05</v>
      </c>
      <c r="M254" s="8"/>
      <c r="N254" s="1264">
        <f>O254/E254</f>
        <v>11.87</v>
      </c>
      <c r="O254" s="521">
        <f>ROUNDUP(L254-($L$6*L254),2)</f>
        <v>203155.05</v>
      </c>
      <c r="P254" s="25">
        <f>COUNTIFS($C:$C,C254,$K:$K,CONCATENATE("&lt;&gt;",K254))</f>
        <v>0</v>
      </c>
      <c r="R254" s="25"/>
      <c r="S254" s="112"/>
      <c r="T254" s="112"/>
      <c r="U254" s="112"/>
      <c r="W254" s="25"/>
      <c r="X254" s="1075"/>
    </row>
    <row r="255" spans="1:24" ht="12.75" outlineLevel="1" x14ac:dyDescent="0.25">
      <c r="A255" s="144"/>
      <c r="B255" s="488" t="s">
        <v>49</v>
      </c>
      <c r="C255" s="489" t="s">
        <v>110</v>
      </c>
      <c r="D255" s="490"/>
      <c r="E255" s="534"/>
      <c r="F255" s="491"/>
      <c r="G255" s="494"/>
      <c r="H255" s="633"/>
      <c r="I255" s="333"/>
      <c r="J255" s="458"/>
      <c r="K255" s="1248">
        <f t="shared" si="41"/>
        <v>0</v>
      </c>
      <c r="L255" s="535">
        <f>SUM(L256)</f>
        <v>7808.05</v>
      </c>
      <c r="M255" s="8"/>
      <c r="N255" s="1267">
        <f>K255-(K255*$L$6)</f>
        <v>0</v>
      </c>
      <c r="O255" s="535">
        <f>SUM(O256)</f>
        <v>7808.05</v>
      </c>
      <c r="P255" s="25">
        <f>COUNTIFS($C:$C,C255,$K:$K,CONCATENATE("&lt;&gt;",K255))</f>
        <v>0</v>
      </c>
      <c r="R255" s="25"/>
      <c r="S255" s="112"/>
      <c r="T255" s="112"/>
      <c r="U255" s="112"/>
      <c r="W255" s="25"/>
      <c r="X255" s="1075"/>
    </row>
    <row r="256" spans="1:24" ht="12.75" outlineLevel="2" x14ac:dyDescent="0.25">
      <c r="A256" s="144"/>
      <c r="B256" s="496" t="s">
        <v>170</v>
      </c>
      <c r="C256" s="474" t="s">
        <v>172</v>
      </c>
      <c r="D256" s="475" t="s">
        <v>40</v>
      </c>
      <c r="E256" s="525">
        <v>19</v>
      </c>
      <c r="F256" s="476" t="s">
        <v>101</v>
      </c>
      <c r="G256" s="477" t="s">
        <v>116</v>
      </c>
      <c r="H256" s="641" t="s">
        <v>35</v>
      </c>
      <c r="I256" s="527">
        <v>316.11500000000001</v>
      </c>
      <c r="J256" s="457">
        <v>0.3</v>
      </c>
      <c r="K256" s="1079">
        <f t="shared" si="41"/>
        <v>410.95</v>
      </c>
      <c r="L256" s="521">
        <f t="shared" si="42"/>
        <v>7808.05</v>
      </c>
      <c r="M256" s="8"/>
      <c r="N256" s="1264">
        <f>O256/E256</f>
        <v>410.95</v>
      </c>
      <c r="O256" s="521">
        <f>ROUNDUP(L256-($L$6*L256),2)</f>
        <v>7808.05</v>
      </c>
      <c r="P256" s="25">
        <f>COUNTIFS($C:$C,C256,$K:$K,CONCATENATE("&lt;&gt;",K256))</f>
        <v>0</v>
      </c>
      <c r="R256" s="25"/>
      <c r="S256" s="112"/>
      <c r="T256" s="112"/>
      <c r="U256" s="112"/>
      <c r="W256" s="25"/>
      <c r="X256" s="1075"/>
    </row>
    <row r="257" spans="1:24" ht="12.75" x14ac:dyDescent="0.25">
      <c r="A257" s="144"/>
      <c r="B257" s="505"/>
      <c r="C257" s="470"/>
      <c r="D257" s="471"/>
      <c r="E257" s="523"/>
      <c r="F257" s="493"/>
      <c r="G257" s="487"/>
      <c r="H257" s="627"/>
      <c r="I257" s="331"/>
      <c r="J257" s="547"/>
      <c r="K257" s="1249">
        <f t="shared" si="41"/>
        <v>0</v>
      </c>
      <c r="L257" s="537"/>
      <c r="M257" s="8"/>
      <c r="N257" s="1266">
        <f>K257-(K257*$L$6)</f>
        <v>0</v>
      </c>
      <c r="O257" s="537">
        <f t="shared" si="38"/>
        <v>0</v>
      </c>
      <c r="P257" s="25">
        <f>COUNTIFS($C:$C,C257,$K:$K,CONCATENATE("&lt;&gt;",K257))</f>
        <v>0</v>
      </c>
      <c r="R257" s="25"/>
      <c r="S257" s="112"/>
      <c r="T257" s="112"/>
      <c r="U257" s="112"/>
      <c r="W257" s="25"/>
      <c r="X257" s="1075"/>
    </row>
    <row r="258" spans="1:24" ht="12.75" x14ac:dyDescent="0.25">
      <c r="A258" s="144"/>
      <c r="B258" s="576" t="s">
        <v>174</v>
      </c>
      <c r="C258" s="585" t="s">
        <v>138</v>
      </c>
      <c r="D258" s="586"/>
      <c r="E258" s="601"/>
      <c r="F258" s="587"/>
      <c r="G258" s="580"/>
      <c r="H258" s="640"/>
      <c r="I258" s="605"/>
      <c r="J258" s="648"/>
      <c r="K258" s="1246">
        <f t="shared" si="41"/>
        <v>0</v>
      </c>
      <c r="L258" s="606">
        <f>SUM(L259:L263)</f>
        <v>42665.599999999999</v>
      </c>
      <c r="M258" s="8"/>
      <c r="N258" s="1265">
        <f>K258-(K258*$L$6)</f>
        <v>0</v>
      </c>
      <c r="O258" s="606">
        <f>SUM(O259:O263)</f>
        <v>42665.599999999999</v>
      </c>
      <c r="P258" s="25">
        <f>COUNTIFS($C:$C,C258,$K:$K,CONCATENATE("&lt;&gt;",K258))</f>
        <v>0</v>
      </c>
      <c r="R258" s="25"/>
      <c r="S258" s="112"/>
      <c r="T258" s="112"/>
      <c r="U258" s="112"/>
      <c r="W258" s="25"/>
      <c r="X258" s="1075"/>
    </row>
    <row r="259" spans="1:24" ht="12.75" outlineLevel="1" x14ac:dyDescent="0.25">
      <c r="A259" s="144"/>
      <c r="B259" s="462" t="s">
        <v>175</v>
      </c>
      <c r="C259" s="506" t="s">
        <v>66</v>
      </c>
      <c r="D259" s="471" t="s">
        <v>55</v>
      </c>
      <c r="E259" s="523">
        <v>30</v>
      </c>
      <c r="F259" s="465" t="s">
        <v>147</v>
      </c>
      <c r="G259" s="466" t="s">
        <v>115</v>
      </c>
      <c r="H259" s="634">
        <v>820000</v>
      </c>
      <c r="I259" s="332">
        <v>331.93</v>
      </c>
      <c r="J259" s="457">
        <v>0.3</v>
      </c>
      <c r="K259" s="1079">
        <f t="shared" si="41"/>
        <v>431.51</v>
      </c>
      <c r="L259" s="521">
        <f t="shared" ref="L259:L263" si="43">ROUNDUP(K259*E259,2)</f>
        <v>12945.3</v>
      </c>
      <c r="M259" s="8"/>
      <c r="N259" s="1264">
        <f>O259/E259</f>
        <v>431.51</v>
      </c>
      <c r="O259" s="521">
        <f>ROUNDUP(L259-($L$6*L259),2)</f>
        <v>12945.3</v>
      </c>
      <c r="P259" s="25">
        <f>COUNTIFS($C:$C,C259,$K:$K,CONCATENATE("&lt;&gt;",K259))</f>
        <v>0</v>
      </c>
      <c r="R259" s="25"/>
      <c r="S259" s="112"/>
      <c r="T259" s="112"/>
      <c r="U259" s="112"/>
      <c r="W259" s="25"/>
      <c r="X259" s="1075"/>
    </row>
    <row r="260" spans="1:24" ht="25.5" outlineLevel="1" x14ac:dyDescent="0.25">
      <c r="A260" s="144"/>
      <c r="B260" s="462" t="s">
        <v>176</v>
      </c>
      <c r="C260" s="495" t="s">
        <v>69</v>
      </c>
      <c r="D260" s="471" t="s">
        <v>40</v>
      </c>
      <c r="E260" s="523">
        <v>10</v>
      </c>
      <c r="F260" s="465" t="s">
        <v>147</v>
      </c>
      <c r="G260" s="466" t="s">
        <v>115</v>
      </c>
      <c r="H260" s="634">
        <v>821400</v>
      </c>
      <c r="I260" s="332">
        <v>541.1</v>
      </c>
      <c r="J260" s="457">
        <v>0.3</v>
      </c>
      <c r="K260" s="1079">
        <f t="shared" si="41"/>
        <v>703.43</v>
      </c>
      <c r="L260" s="521">
        <f t="shared" si="43"/>
        <v>7034.3</v>
      </c>
      <c r="M260" s="8"/>
      <c r="N260" s="1264">
        <f t="shared" ref="N260:N263" si="44">O260/E260</f>
        <v>703.43000000000006</v>
      </c>
      <c r="O260" s="521">
        <f>ROUNDUP(L260-($L$6*L260),2)</f>
        <v>7034.3</v>
      </c>
      <c r="P260" s="25">
        <f>COUNTIFS($C:$C,C260,$K:$K,CONCATENATE("&lt;&gt;",K260))</f>
        <v>0</v>
      </c>
      <c r="R260" s="25"/>
      <c r="S260" s="112"/>
      <c r="T260" s="112"/>
      <c r="U260" s="112"/>
      <c r="W260" s="25"/>
      <c r="X260" s="1075"/>
    </row>
    <row r="261" spans="1:24" ht="12.75" outlineLevel="1" x14ac:dyDescent="0.25">
      <c r="A261" s="144"/>
      <c r="B261" s="462" t="s">
        <v>177</v>
      </c>
      <c r="C261" s="470" t="s">
        <v>143</v>
      </c>
      <c r="D261" s="471" t="s">
        <v>40</v>
      </c>
      <c r="E261" s="523">
        <v>30</v>
      </c>
      <c r="F261" s="465" t="s">
        <v>147</v>
      </c>
      <c r="G261" s="466" t="s">
        <v>116</v>
      </c>
      <c r="H261" s="634" t="s">
        <v>35</v>
      </c>
      <c r="I261" s="332">
        <v>242.61</v>
      </c>
      <c r="J261" s="457">
        <v>0.3</v>
      </c>
      <c r="K261" s="1079">
        <f t="shared" si="41"/>
        <v>315.39999999999998</v>
      </c>
      <c r="L261" s="521">
        <f t="shared" si="43"/>
        <v>9462</v>
      </c>
      <c r="M261" s="8"/>
      <c r="N261" s="1264">
        <f t="shared" si="44"/>
        <v>315.39999999999998</v>
      </c>
      <c r="O261" s="521">
        <f>ROUNDUP(L261-($L$6*L261),2)</f>
        <v>9462</v>
      </c>
      <c r="P261" s="25">
        <f>COUNTIFS($C:$C,C261,$K:$K,CONCATENATE("&lt;&gt;",K261))</f>
        <v>0</v>
      </c>
      <c r="R261" s="25"/>
      <c r="S261" s="112"/>
      <c r="T261" s="112"/>
      <c r="U261" s="112"/>
      <c r="W261" s="25"/>
      <c r="X261" s="1075"/>
    </row>
    <row r="262" spans="1:24" ht="25.5" outlineLevel="1" x14ac:dyDescent="0.25">
      <c r="A262" s="144"/>
      <c r="B262" s="462" t="s">
        <v>178</v>
      </c>
      <c r="C262" s="470" t="s">
        <v>144</v>
      </c>
      <c r="D262" s="471" t="s">
        <v>40</v>
      </c>
      <c r="E262" s="523">
        <v>60</v>
      </c>
      <c r="F262" s="465" t="s">
        <v>147</v>
      </c>
      <c r="G262" s="466" t="s">
        <v>116</v>
      </c>
      <c r="H262" s="634" t="s">
        <v>35</v>
      </c>
      <c r="I262" s="332">
        <v>67.150000000000006</v>
      </c>
      <c r="J262" s="457">
        <v>0.3</v>
      </c>
      <c r="K262" s="1079">
        <f t="shared" si="41"/>
        <v>87.300000000000011</v>
      </c>
      <c r="L262" s="521">
        <f t="shared" si="43"/>
        <v>5238</v>
      </c>
      <c r="M262" s="8"/>
      <c r="N262" s="1264">
        <f t="shared" si="44"/>
        <v>87.3</v>
      </c>
      <c r="O262" s="521">
        <f>ROUNDUP(L262-($L$6*L262),2)</f>
        <v>5238</v>
      </c>
      <c r="P262" s="25">
        <f>COUNTIFS($C:$C,C262,$K:$K,CONCATENATE("&lt;&gt;",K262))</f>
        <v>0</v>
      </c>
      <c r="R262" s="25"/>
      <c r="S262" s="112"/>
      <c r="T262" s="112"/>
      <c r="U262" s="112"/>
      <c r="W262" s="25"/>
      <c r="X262" s="1075"/>
    </row>
    <row r="263" spans="1:24" ht="25.5" outlineLevel="1" x14ac:dyDescent="0.25">
      <c r="A263" s="144"/>
      <c r="B263" s="462" t="s">
        <v>179</v>
      </c>
      <c r="C263" s="470" t="s">
        <v>145</v>
      </c>
      <c r="D263" s="471" t="s">
        <v>40</v>
      </c>
      <c r="E263" s="523">
        <v>60</v>
      </c>
      <c r="F263" s="465" t="s">
        <v>147</v>
      </c>
      <c r="G263" s="466" t="s">
        <v>116</v>
      </c>
      <c r="H263" s="634" t="s">
        <v>35</v>
      </c>
      <c r="I263" s="332">
        <v>102.38</v>
      </c>
      <c r="J263" s="457">
        <v>0.3</v>
      </c>
      <c r="K263" s="1079">
        <f t="shared" si="41"/>
        <v>133.1</v>
      </c>
      <c r="L263" s="521">
        <f t="shared" si="43"/>
        <v>7986</v>
      </c>
      <c r="M263" s="8"/>
      <c r="N263" s="1264">
        <f t="shared" si="44"/>
        <v>133.1</v>
      </c>
      <c r="O263" s="521">
        <f>ROUNDUP(L263-($L$6*L263),2)</f>
        <v>7986</v>
      </c>
      <c r="P263" s="25">
        <f>COUNTIFS($C:$C,C263,$K:$K,CONCATENATE("&lt;&gt;",K263))</f>
        <v>0</v>
      </c>
      <c r="R263" s="25"/>
      <c r="S263" s="112"/>
      <c r="T263" s="112"/>
      <c r="U263" s="112"/>
      <c r="W263" s="25"/>
      <c r="X263" s="1075"/>
    </row>
    <row r="264" spans="1:24" ht="12.75" x14ac:dyDescent="0.25">
      <c r="A264" s="144"/>
      <c r="B264" s="462"/>
      <c r="C264" s="470"/>
      <c r="D264" s="471"/>
      <c r="E264" s="523"/>
      <c r="F264" s="465"/>
      <c r="G264" s="466"/>
      <c r="H264" s="634"/>
      <c r="I264" s="332"/>
      <c r="J264" s="457"/>
      <c r="K264" s="1079">
        <f t="shared" si="41"/>
        <v>0</v>
      </c>
      <c r="L264" s="521"/>
      <c r="M264" s="8"/>
      <c r="N264" s="1266">
        <f>K264-(K264*$L$6)</f>
        <v>0</v>
      </c>
      <c r="O264" s="521">
        <f t="shared" si="38"/>
        <v>0</v>
      </c>
      <c r="P264" s="25">
        <f>COUNTIFS($C:$C,C264,$K:$K,CONCATENATE("&lt;&gt;",K264))</f>
        <v>0</v>
      </c>
      <c r="R264" s="25"/>
      <c r="S264" s="112"/>
      <c r="T264" s="112"/>
      <c r="U264" s="112"/>
      <c r="W264" s="25"/>
      <c r="X264" s="1075"/>
    </row>
    <row r="265" spans="1:24" ht="12.75" x14ac:dyDescent="0.25">
      <c r="A265" s="144"/>
      <c r="B265" s="576" t="s">
        <v>53</v>
      </c>
      <c r="C265" s="585" t="s">
        <v>197</v>
      </c>
      <c r="D265" s="586"/>
      <c r="E265" s="601"/>
      <c r="F265" s="587"/>
      <c r="G265" s="580"/>
      <c r="H265" s="640"/>
      <c r="I265" s="605"/>
      <c r="J265" s="648"/>
      <c r="K265" s="1246">
        <f t="shared" si="41"/>
        <v>0</v>
      </c>
      <c r="L265" s="606">
        <f>SUM(L266:L276)</f>
        <v>101279.61</v>
      </c>
      <c r="M265" s="8"/>
      <c r="N265" s="1265">
        <f>K265-(K265*$L$6)</f>
        <v>0</v>
      </c>
      <c r="O265" s="606">
        <f>SUM(O266:O276)</f>
        <v>101279.61</v>
      </c>
      <c r="P265" s="25">
        <f>COUNTIFS($C:$C,C265,$K:$K,CONCATENATE("&lt;&gt;",K265))</f>
        <v>0</v>
      </c>
      <c r="R265" s="25"/>
      <c r="S265" s="112"/>
      <c r="T265" s="112"/>
      <c r="U265" s="112"/>
      <c r="W265" s="25"/>
      <c r="X265" s="1075"/>
    </row>
    <row r="266" spans="1:24" ht="25.5" outlineLevel="1" x14ac:dyDescent="0.25">
      <c r="A266" s="144"/>
      <c r="B266" s="462" t="s">
        <v>54</v>
      </c>
      <c r="C266" s="463" t="s">
        <v>1597</v>
      </c>
      <c r="D266" s="464" t="s">
        <v>199</v>
      </c>
      <c r="E266" s="519">
        <v>6</v>
      </c>
      <c r="F266" s="465"/>
      <c r="G266" s="466" t="s">
        <v>217</v>
      </c>
      <c r="H266" s="634" t="s">
        <v>1593</v>
      </c>
      <c r="I266" s="520">
        <v>363.28</v>
      </c>
      <c r="J266" s="457">
        <v>0.3</v>
      </c>
      <c r="K266" s="1079">
        <f t="shared" si="41"/>
        <v>472.27</v>
      </c>
      <c r="L266" s="521">
        <f t="shared" ref="L266:L276" si="45">ROUNDUP(K266*E266,2)</f>
        <v>2833.62</v>
      </c>
      <c r="M266" s="8"/>
      <c r="N266" s="1264">
        <f>O266/E266</f>
        <v>472.27</v>
      </c>
      <c r="O266" s="521">
        <f>ROUNDUP(L266-($L$6*L266),2)</f>
        <v>2833.62</v>
      </c>
      <c r="P266" s="25">
        <f>COUNTIFS($C:$C,C266,$K:$K,CONCATENATE("&lt;&gt;",K266))</f>
        <v>0</v>
      </c>
      <c r="Q266" s="183"/>
      <c r="R266" s="25"/>
      <c r="S266" s="112"/>
      <c r="T266" s="112"/>
      <c r="U266" s="112"/>
      <c r="W266" s="25"/>
      <c r="X266" s="1075"/>
    </row>
    <row r="267" spans="1:24" ht="12.75" outlineLevel="1" x14ac:dyDescent="0.25">
      <c r="A267" s="144"/>
      <c r="B267" s="462" t="s">
        <v>222</v>
      </c>
      <c r="C267" s="463" t="s">
        <v>201</v>
      </c>
      <c r="D267" s="464" t="s">
        <v>199</v>
      </c>
      <c r="E267" s="519">
        <v>6</v>
      </c>
      <c r="F267" s="465"/>
      <c r="G267" s="466" t="s">
        <v>217</v>
      </c>
      <c r="H267" s="634" t="s">
        <v>35</v>
      </c>
      <c r="I267" s="520">
        <v>363.28</v>
      </c>
      <c r="J267" s="457">
        <v>0.3</v>
      </c>
      <c r="K267" s="1079">
        <f t="shared" si="41"/>
        <v>472.27</v>
      </c>
      <c r="L267" s="521">
        <f t="shared" si="45"/>
        <v>2833.62</v>
      </c>
      <c r="M267" s="8"/>
      <c r="N267" s="1264">
        <f t="shared" ref="N267:N276" si="46">O267/E267</f>
        <v>472.27</v>
      </c>
      <c r="O267" s="521">
        <f>ROUNDUP(L267-($L$6*L267),2)</f>
        <v>2833.62</v>
      </c>
      <c r="P267" s="25">
        <f>COUNTIFS($C:$C,C267,$K:$K,CONCATENATE("&lt;&gt;",K267))</f>
        <v>0</v>
      </c>
      <c r="R267" s="25"/>
      <c r="S267" s="112"/>
      <c r="T267" s="112"/>
      <c r="U267" s="112"/>
      <c r="W267" s="25"/>
      <c r="X267" s="1075"/>
    </row>
    <row r="268" spans="1:24" ht="12.75" outlineLevel="1" x14ac:dyDescent="0.25">
      <c r="A268" s="144"/>
      <c r="B268" s="462" t="s">
        <v>223</v>
      </c>
      <c r="C268" s="463" t="s">
        <v>203</v>
      </c>
      <c r="D268" s="464" t="s">
        <v>199</v>
      </c>
      <c r="E268" s="519">
        <v>6</v>
      </c>
      <c r="F268" s="465"/>
      <c r="G268" s="466" t="s">
        <v>217</v>
      </c>
      <c r="H268" s="634" t="s">
        <v>35</v>
      </c>
      <c r="I268" s="520">
        <v>363.28</v>
      </c>
      <c r="J268" s="457">
        <v>0.3</v>
      </c>
      <c r="K268" s="1079">
        <f t="shared" si="41"/>
        <v>472.27</v>
      </c>
      <c r="L268" s="521">
        <f t="shared" si="45"/>
        <v>2833.62</v>
      </c>
      <c r="M268" s="8"/>
      <c r="N268" s="1264">
        <f t="shared" si="46"/>
        <v>472.27</v>
      </c>
      <c r="O268" s="521">
        <f>ROUNDUP(L268-($L$6*L268),2)</f>
        <v>2833.62</v>
      </c>
      <c r="P268" s="25">
        <f>COUNTIFS($C:$C,C268,$K:$K,CONCATENATE("&lt;&gt;",K268))</f>
        <v>0</v>
      </c>
      <c r="R268" s="25"/>
      <c r="S268" s="112"/>
      <c r="T268" s="112"/>
      <c r="U268" s="112"/>
      <c r="W268" s="25"/>
      <c r="X268" s="1075"/>
    </row>
    <row r="269" spans="1:24" ht="12.75" outlineLevel="1" x14ac:dyDescent="0.25">
      <c r="A269" s="144"/>
      <c r="B269" s="462" t="s">
        <v>224</v>
      </c>
      <c r="C269" s="463" t="s">
        <v>205</v>
      </c>
      <c r="D269" s="464" t="s">
        <v>199</v>
      </c>
      <c r="E269" s="519">
        <v>6</v>
      </c>
      <c r="F269" s="465"/>
      <c r="G269" s="466" t="s">
        <v>217</v>
      </c>
      <c r="H269" s="634" t="s">
        <v>35</v>
      </c>
      <c r="I269" s="520">
        <v>363.28</v>
      </c>
      <c r="J269" s="457">
        <v>0.3</v>
      </c>
      <c r="K269" s="1079">
        <f t="shared" si="41"/>
        <v>472.27</v>
      </c>
      <c r="L269" s="521">
        <f t="shared" si="45"/>
        <v>2833.62</v>
      </c>
      <c r="M269" s="8"/>
      <c r="N269" s="1264">
        <f t="shared" si="46"/>
        <v>472.27</v>
      </c>
      <c r="O269" s="521">
        <f>ROUNDUP(L269-($L$6*L269),2)</f>
        <v>2833.62</v>
      </c>
      <c r="P269" s="25">
        <f>COUNTIFS($C:$C,C269,$K:$K,CONCATENATE("&lt;&gt;",K269))</f>
        <v>0</v>
      </c>
      <c r="R269" s="25"/>
      <c r="S269" s="112"/>
      <c r="T269" s="112"/>
      <c r="U269" s="112"/>
      <c r="W269" s="25"/>
      <c r="X269" s="1075"/>
    </row>
    <row r="270" spans="1:24" ht="12.75" outlineLevel="1" x14ac:dyDescent="0.25">
      <c r="A270" s="144"/>
      <c r="B270" s="462" t="s">
        <v>225</v>
      </c>
      <c r="C270" s="463" t="s">
        <v>1804</v>
      </c>
      <c r="D270" s="464" t="s">
        <v>55</v>
      </c>
      <c r="E270" s="519">
        <v>6</v>
      </c>
      <c r="F270" s="465"/>
      <c r="G270" s="466" t="s">
        <v>217</v>
      </c>
      <c r="H270" s="634" t="s">
        <v>1805</v>
      </c>
      <c r="I270" s="520">
        <v>327.92</v>
      </c>
      <c r="J270" s="457">
        <v>0.3</v>
      </c>
      <c r="K270" s="1079">
        <f t="shared" si="41"/>
        <v>426.3</v>
      </c>
      <c r="L270" s="521">
        <f t="shared" si="45"/>
        <v>2557.8000000000002</v>
      </c>
      <c r="M270" s="8"/>
      <c r="N270" s="1264">
        <f t="shared" si="46"/>
        <v>426.3</v>
      </c>
      <c r="O270" s="521">
        <f>ROUNDUP(L270-($L$6*L270),2)</f>
        <v>2557.8000000000002</v>
      </c>
      <c r="P270" s="25"/>
      <c r="R270" s="25"/>
      <c r="S270" s="112"/>
      <c r="T270" s="112"/>
      <c r="U270" s="112"/>
      <c r="W270" s="25"/>
      <c r="X270" s="1075"/>
    </row>
    <row r="271" spans="1:24" ht="12.75" outlineLevel="1" x14ac:dyDescent="0.25">
      <c r="A271" s="144"/>
      <c r="B271" s="462" t="s">
        <v>226</v>
      </c>
      <c r="C271" s="463" t="s">
        <v>207</v>
      </c>
      <c r="D271" s="464" t="s">
        <v>199</v>
      </c>
      <c r="E271" s="519">
        <v>6</v>
      </c>
      <c r="F271" s="465"/>
      <c r="G271" s="466" t="s">
        <v>1610</v>
      </c>
      <c r="H271" s="634" t="s">
        <v>35</v>
      </c>
      <c r="I271" s="520">
        <v>4136.3898898324624</v>
      </c>
      <c r="J271" s="457">
        <v>0.3</v>
      </c>
      <c r="K271" s="1079">
        <f t="shared" si="41"/>
        <v>5377.31</v>
      </c>
      <c r="L271" s="521">
        <f t="shared" si="45"/>
        <v>32263.86</v>
      </c>
      <c r="M271" s="8"/>
      <c r="N271" s="1264">
        <f t="shared" si="46"/>
        <v>5377.31</v>
      </c>
      <c r="O271" s="521">
        <f>ROUNDUP(L271-($L$6*L271),2)</f>
        <v>32263.86</v>
      </c>
      <c r="P271" s="25">
        <f>COUNTIFS($C:$C,C271,$K:$K,CONCATENATE("&lt;&gt;",K271))</f>
        <v>0</v>
      </c>
      <c r="R271" s="25"/>
      <c r="S271" s="112"/>
      <c r="T271" s="112"/>
      <c r="U271" s="112"/>
      <c r="W271" s="25"/>
      <c r="X271" s="1075"/>
    </row>
    <row r="272" spans="1:24" ht="12.75" outlineLevel="1" x14ac:dyDescent="0.25">
      <c r="A272" s="144"/>
      <c r="B272" s="462" t="s">
        <v>227</v>
      </c>
      <c r="C272" s="463" t="s">
        <v>210</v>
      </c>
      <c r="D272" s="464" t="s">
        <v>199</v>
      </c>
      <c r="E272" s="519">
        <v>3</v>
      </c>
      <c r="F272" s="465"/>
      <c r="G272" s="466" t="s">
        <v>218</v>
      </c>
      <c r="H272" s="634" t="s">
        <v>35</v>
      </c>
      <c r="I272" s="520">
        <v>3778.41</v>
      </c>
      <c r="J272" s="457">
        <v>0.3</v>
      </c>
      <c r="K272" s="1079">
        <f t="shared" si="41"/>
        <v>4911.9400000000005</v>
      </c>
      <c r="L272" s="521">
        <f t="shared" si="45"/>
        <v>14735.82</v>
      </c>
      <c r="M272" s="8"/>
      <c r="N272" s="1264">
        <f t="shared" si="46"/>
        <v>4911.9399999999996</v>
      </c>
      <c r="O272" s="521">
        <f>ROUNDUP(L272-($L$6*L272),2)</f>
        <v>14735.82</v>
      </c>
      <c r="P272" s="25">
        <f>COUNTIFS($C:$C,C272,$K:$K,CONCATENATE("&lt;&gt;",K272))</f>
        <v>0</v>
      </c>
      <c r="Q272" s="183"/>
      <c r="R272" s="25"/>
      <c r="S272" s="112"/>
      <c r="T272" s="112"/>
      <c r="U272" s="112"/>
      <c r="W272" s="25"/>
      <c r="X272" s="1075"/>
    </row>
    <row r="273" spans="1:24" ht="12.75" outlineLevel="1" x14ac:dyDescent="0.25">
      <c r="A273" s="144"/>
      <c r="B273" s="462" t="s">
        <v>228</v>
      </c>
      <c r="C273" s="463" t="s">
        <v>212</v>
      </c>
      <c r="D273" s="464" t="s">
        <v>199</v>
      </c>
      <c r="E273" s="519">
        <v>3</v>
      </c>
      <c r="F273" s="465"/>
      <c r="G273" s="466" t="s">
        <v>218</v>
      </c>
      <c r="H273" s="634" t="s">
        <v>35</v>
      </c>
      <c r="I273" s="520">
        <v>3000.5</v>
      </c>
      <c r="J273" s="457">
        <v>0.3</v>
      </c>
      <c r="K273" s="1079">
        <f t="shared" si="41"/>
        <v>3900.65</v>
      </c>
      <c r="L273" s="521">
        <f t="shared" si="45"/>
        <v>11701.95</v>
      </c>
      <c r="M273" s="8"/>
      <c r="N273" s="1264">
        <f t="shared" si="46"/>
        <v>3900.65</v>
      </c>
      <c r="O273" s="521">
        <f>ROUNDUP(L273-($L$6*L273),2)</f>
        <v>11701.95</v>
      </c>
      <c r="P273" s="25">
        <f>COUNTIFS($C:$C,C273,$K:$K,CONCATENATE("&lt;&gt;",K273))</f>
        <v>0</v>
      </c>
      <c r="Q273" s="183"/>
      <c r="R273" s="25"/>
      <c r="S273" s="112"/>
      <c r="T273" s="112"/>
      <c r="U273" s="112"/>
      <c r="W273" s="25"/>
      <c r="X273" s="1075"/>
    </row>
    <row r="274" spans="1:24" ht="12.75" outlineLevel="1" x14ac:dyDescent="0.25">
      <c r="A274" s="144"/>
      <c r="B274" s="462" t="s">
        <v>229</v>
      </c>
      <c r="C274" s="463" t="s">
        <v>221</v>
      </c>
      <c r="D274" s="464" t="s">
        <v>199</v>
      </c>
      <c r="E274" s="519">
        <v>3</v>
      </c>
      <c r="F274" s="465"/>
      <c r="G274" s="466" t="s">
        <v>218</v>
      </c>
      <c r="H274" s="634" t="s">
        <v>35</v>
      </c>
      <c r="I274" s="520">
        <v>2444.86</v>
      </c>
      <c r="J274" s="457">
        <v>0.3</v>
      </c>
      <c r="K274" s="1079">
        <f t="shared" si="41"/>
        <v>3178.32</v>
      </c>
      <c r="L274" s="521">
        <f t="shared" si="45"/>
        <v>9534.9599999999991</v>
      </c>
      <c r="M274" s="8"/>
      <c r="N274" s="1264">
        <f t="shared" si="46"/>
        <v>3178.3199999999997</v>
      </c>
      <c r="O274" s="521">
        <f>ROUNDUP(L274-($L$6*L274),2)</f>
        <v>9534.9599999999991</v>
      </c>
      <c r="P274" s="25">
        <f>COUNTIFS($C:$C,C274,$K:$K,CONCATENATE("&lt;&gt;",K274))</f>
        <v>0</v>
      </c>
      <c r="Q274" s="183"/>
      <c r="R274" s="25"/>
      <c r="S274" s="112"/>
      <c r="T274" s="112"/>
      <c r="U274" s="112"/>
      <c r="W274" s="25"/>
      <c r="X274" s="1075"/>
    </row>
    <row r="275" spans="1:24" ht="12.75" outlineLevel="1" x14ac:dyDescent="0.25">
      <c r="A275" s="144"/>
      <c r="B275" s="462" t="s">
        <v>230</v>
      </c>
      <c r="C275" s="463" t="s">
        <v>220</v>
      </c>
      <c r="D275" s="464" t="s">
        <v>199</v>
      </c>
      <c r="E275" s="519">
        <v>6</v>
      </c>
      <c r="F275" s="465"/>
      <c r="G275" s="466" t="s">
        <v>218</v>
      </c>
      <c r="H275" s="634" t="s">
        <v>35</v>
      </c>
      <c r="I275" s="520">
        <v>1723.44</v>
      </c>
      <c r="J275" s="457">
        <v>0.3</v>
      </c>
      <c r="K275" s="1079">
        <f t="shared" si="41"/>
        <v>2240.48</v>
      </c>
      <c r="L275" s="521">
        <f t="shared" si="45"/>
        <v>13442.88</v>
      </c>
      <c r="M275" s="8"/>
      <c r="N275" s="1264">
        <f t="shared" si="46"/>
        <v>2240.48</v>
      </c>
      <c r="O275" s="521">
        <f>ROUNDUP(L275-($L$6*L275),2)</f>
        <v>13442.88</v>
      </c>
      <c r="P275" s="25">
        <f>COUNTIFS($C:$C,C275,$K:$K,CONCATENATE("&lt;&gt;",K275))</f>
        <v>0</v>
      </c>
      <c r="Q275" s="183"/>
      <c r="R275" s="25"/>
      <c r="S275" s="112"/>
      <c r="T275" s="112"/>
      <c r="U275" s="112"/>
      <c r="W275" s="25"/>
      <c r="X275" s="1075"/>
    </row>
    <row r="276" spans="1:24" ht="12.75" outlineLevel="1" x14ac:dyDescent="0.25">
      <c r="A276" s="144"/>
      <c r="B276" s="462" t="s">
        <v>1803</v>
      </c>
      <c r="C276" s="463" t="s">
        <v>219</v>
      </c>
      <c r="D276" s="464" t="s">
        <v>199</v>
      </c>
      <c r="E276" s="519">
        <v>6</v>
      </c>
      <c r="F276" s="465"/>
      <c r="G276" s="466" t="s">
        <v>218</v>
      </c>
      <c r="H276" s="634" t="s">
        <v>35</v>
      </c>
      <c r="I276" s="520">
        <v>731.77</v>
      </c>
      <c r="J276" s="457">
        <v>0.3</v>
      </c>
      <c r="K276" s="1079">
        <f t="shared" si="41"/>
        <v>951.31</v>
      </c>
      <c r="L276" s="521">
        <f t="shared" si="45"/>
        <v>5707.86</v>
      </c>
      <c r="M276" s="8"/>
      <c r="N276" s="1264">
        <f t="shared" si="46"/>
        <v>951.31</v>
      </c>
      <c r="O276" s="521">
        <f>ROUNDUP(L276-($L$6*L276),2)</f>
        <v>5707.86</v>
      </c>
      <c r="P276" s="25">
        <f>COUNTIFS($C:$C,C276,$K:$K,CONCATENATE("&lt;&gt;",K276))</f>
        <v>0</v>
      </c>
      <c r="Q276" s="183"/>
      <c r="R276" s="25"/>
      <c r="S276" s="112"/>
      <c r="T276" s="112"/>
      <c r="U276" s="112"/>
      <c r="W276" s="25"/>
      <c r="X276" s="1075"/>
    </row>
    <row r="277" spans="1:24" ht="12.75" x14ac:dyDescent="0.25">
      <c r="A277" s="144"/>
      <c r="B277" s="462"/>
      <c r="C277" s="463"/>
      <c r="D277" s="464"/>
      <c r="E277" s="519"/>
      <c r="F277" s="465"/>
      <c r="G277" s="466"/>
      <c r="H277" s="634"/>
      <c r="I277" s="520"/>
      <c r="J277" s="548"/>
      <c r="K277" s="1079">
        <f t="shared" si="41"/>
        <v>0</v>
      </c>
      <c r="L277" s="521"/>
      <c r="M277" s="8"/>
      <c r="N277" s="1266">
        <f>K277-(K277*$L$6)</f>
        <v>0</v>
      </c>
      <c r="O277" s="521">
        <f t="shared" ref="O277:O313" si="47">ROUNDUP(N277*E277,2)</f>
        <v>0</v>
      </c>
      <c r="P277" s="25">
        <f>COUNTIFS($C:$C,C277,$K:$K,CONCATENATE("&lt;&gt;",K277))</f>
        <v>0</v>
      </c>
      <c r="R277" s="25"/>
      <c r="S277" s="112"/>
      <c r="T277" s="112"/>
      <c r="U277" s="112"/>
      <c r="W277" s="25"/>
      <c r="X277" s="1075"/>
    </row>
    <row r="278" spans="1:24" ht="12.75" x14ac:dyDescent="0.25">
      <c r="A278" s="144"/>
      <c r="B278" s="576" t="s">
        <v>196</v>
      </c>
      <c r="C278" s="585" t="s">
        <v>216</v>
      </c>
      <c r="D278" s="586"/>
      <c r="E278" s="601"/>
      <c r="F278" s="587"/>
      <c r="G278" s="580"/>
      <c r="H278" s="640"/>
      <c r="I278" s="605"/>
      <c r="J278" s="648"/>
      <c r="K278" s="1246">
        <f t="shared" si="41"/>
        <v>0</v>
      </c>
      <c r="L278" s="1278">
        <f>SUM(L279:L303)</f>
        <v>72675.49000000002</v>
      </c>
      <c r="M278" s="8"/>
      <c r="N278" s="1268">
        <f>K278-(K278*$L$6)</f>
        <v>0</v>
      </c>
      <c r="O278" s="606">
        <f>SUM(O279:O303)</f>
        <v>72675.49000000002</v>
      </c>
      <c r="P278" s="25">
        <f>COUNTIFS($C:$C,C278,$K:$K,CONCATENATE("&lt;&gt;",K278))</f>
        <v>0</v>
      </c>
      <c r="R278" s="25"/>
      <c r="S278" s="112"/>
      <c r="T278" s="112"/>
      <c r="U278" s="112"/>
      <c r="W278" s="25"/>
      <c r="X278" s="1075"/>
    </row>
    <row r="279" spans="1:24" ht="12.75" outlineLevel="1" x14ac:dyDescent="0.25">
      <c r="A279" s="144"/>
      <c r="B279" s="481" t="s">
        <v>198</v>
      </c>
      <c r="C279" s="597" t="s">
        <v>246</v>
      </c>
      <c r="D279" s="598" t="s">
        <v>40</v>
      </c>
      <c r="E279" s="532">
        <v>2</v>
      </c>
      <c r="F279" s="484"/>
      <c r="G279" s="485" t="s">
        <v>115</v>
      </c>
      <c r="H279" s="643" t="s">
        <v>35</v>
      </c>
      <c r="I279" s="533">
        <v>614.70000000000005</v>
      </c>
      <c r="J279" s="457">
        <v>0.3</v>
      </c>
      <c r="K279" s="1086">
        <f t="shared" si="41"/>
        <v>799.11</v>
      </c>
      <c r="L279" s="521">
        <f t="shared" ref="L279:L303" si="48">ROUNDUP(K279*E279,2)</f>
        <v>1598.22</v>
      </c>
      <c r="M279" s="8"/>
      <c r="N279" s="1264">
        <f>O279/E279</f>
        <v>799.11</v>
      </c>
      <c r="O279" s="521">
        <f>ROUNDUP(L279-($L$6*L279),2)</f>
        <v>1598.22</v>
      </c>
      <c r="P279" s="25">
        <f>COUNTIFS($C:$C,C279,$K:$K,CONCATENATE("&lt;&gt;",K279))</f>
        <v>0</v>
      </c>
      <c r="R279" s="25"/>
      <c r="S279" s="112"/>
      <c r="T279" s="112"/>
      <c r="U279" s="112"/>
      <c r="W279" s="25"/>
      <c r="X279" s="1075"/>
    </row>
    <row r="280" spans="1:24" ht="12.75" outlineLevel="1" x14ac:dyDescent="0.25">
      <c r="A280" s="144"/>
      <c r="B280" s="481" t="s">
        <v>200</v>
      </c>
      <c r="C280" s="597" t="s">
        <v>247</v>
      </c>
      <c r="D280" s="598" t="s">
        <v>40</v>
      </c>
      <c r="E280" s="532">
        <v>10</v>
      </c>
      <c r="F280" s="484"/>
      <c r="G280" s="485" t="s">
        <v>115</v>
      </c>
      <c r="H280" s="643" t="s">
        <v>35</v>
      </c>
      <c r="I280" s="533">
        <v>1742.4</v>
      </c>
      <c r="J280" s="457">
        <v>0.3</v>
      </c>
      <c r="K280" s="1086">
        <f t="shared" si="41"/>
        <v>2265.12</v>
      </c>
      <c r="L280" s="521">
        <f t="shared" si="48"/>
        <v>22651.200000000001</v>
      </c>
      <c r="M280" s="8"/>
      <c r="N280" s="1264">
        <f t="shared" ref="N280:N303" si="49">O280/E280</f>
        <v>2265.12</v>
      </c>
      <c r="O280" s="521">
        <f>ROUNDUP(L280-($L$6*L280),2)</f>
        <v>22651.200000000001</v>
      </c>
      <c r="P280" s="25">
        <f>COUNTIFS($C:$C,C280,$K:$K,CONCATENATE("&lt;&gt;",K280))</f>
        <v>0</v>
      </c>
      <c r="R280" s="25"/>
      <c r="S280" s="112"/>
      <c r="T280" s="112"/>
      <c r="U280" s="112"/>
      <c r="W280" s="25"/>
      <c r="X280" s="1075"/>
    </row>
    <row r="281" spans="1:24" ht="12.75" outlineLevel="1" x14ac:dyDescent="0.25">
      <c r="A281" s="144"/>
      <c r="B281" s="481" t="s">
        <v>202</v>
      </c>
      <c r="C281" s="597" t="s">
        <v>248</v>
      </c>
      <c r="D281" s="598" t="s">
        <v>40</v>
      </c>
      <c r="E281" s="532">
        <v>2</v>
      </c>
      <c r="F281" s="484"/>
      <c r="G281" s="485" t="s">
        <v>115</v>
      </c>
      <c r="H281" s="643" t="s">
        <v>35</v>
      </c>
      <c r="I281" s="533">
        <v>1229.4000000000001</v>
      </c>
      <c r="J281" s="457">
        <v>0.3</v>
      </c>
      <c r="K281" s="1086">
        <f t="shared" si="41"/>
        <v>1598.22</v>
      </c>
      <c r="L281" s="521">
        <f t="shared" si="48"/>
        <v>3196.44</v>
      </c>
      <c r="M281" s="8"/>
      <c r="N281" s="1264">
        <f t="shared" si="49"/>
        <v>1598.22</v>
      </c>
      <c r="O281" s="521">
        <f>ROUNDUP(L281-($L$6*L281),2)</f>
        <v>3196.44</v>
      </c>
      <c r="P281" s="25">
        <f>COUNTIFS($C:$C,C281,$K:$K,CONCATENATE("&lt;&gt;",K281))</f>
        <v>0</v>
      </c>
      <c r="R281" s="25"/>
      <c r="S281" s="112"/>
      <c r="T281" s="112"/>
      <c r="U281" s="112"/>
      <c r="W281" s="25"/>
      <c r="X281" s="1075"/>
    </row>
    <row r="282" spans="1:24" ht="12.75" outlineLevel="1" x14ac:dyDescent="0.25">
      <c r="A282" s="144"/>
      <c r="B282" s="481" t="s">
        <v>204</v>
      </c>
      <c r="C282" s="597" t="s">
        <v>249</v>
      </c>
      <c r="D282" s="598" t="s">
        <v>40</v>
      </c>
      <c r="E282" s="532">
        <v>1</v>
      </c>
      <c r="F282" s="484"/>
      <c r="G282" s="485" t="s">
        <v>115</v>
      </c>
      <c r="H282" s="643" t="s">
        <v>35</v>
      </c>
      <c r="I282" s="533">
        <v>1229.4000000000001</v>
      </c>
      <c r="J282" s="457">
        <v>0.3</v>
      </c>
      <c r="K282" s="1086">
        <f t="shared" si="41"/>
        <v>1598.22</v>
      </c>
      <c r="L282" s="521">
        <f t="shared" si="48"/>
        <v>1598.22</v>
      </c>
      <c r="M282" s="8"/>
      <c r="N282" s="1264">
        <f t="shared" si="49"/>
        <v>1598.22</v>
      </c>
      <c r="O282" s="521">
        <f>ROUNDUP(L282-($L$6*L282),2)</f>
        <v>1598.22</v>
      </c>
      <c r="P282" s="25">
        <f>COUNTIFS($C:$C,C282,$K:$K,CONCATENATE("&lt;&gt;",K282))</f>
        <v>0</v>
      </c>
      <c r="R282" s="25"/>
      <c r="S282" s="112"/>
      <c r="T282" s="112"/>
      <c r="U282" s="112"/>
      <c r="W282" s="25"/>
      <c r="X282" s="1075"/>
    </row>
    <row r="283" spans="1:24" ht="12.75" outlineLevel="1" x14ac:dyDescent="0.25">
      <c r="A283" s="144"/>
      <c r="B283" s="481" t="s">
        <v>206</v>
      </c>
      <c r="C283" s="597" t="s">
        <v>250</v>
      </c>
      <c r="D283" s="598" t="s">
        <v>40</v>
      </c>
      <c r="E283" s="532">
        <v>1</v>
      </c>
      <c r="F283" s="484"/>
      <c r="G283" s="485" t="s">
        <v>115</v>
      </c>
      <c r="H283" s="643" t="s">
        <v>35</v>
      </c>
      <c r="I283" s="533">
        <v>1229.4000000000001</v>
      </c>
      <c r="J283" s="457">
        <v>0.3</v>
      </c>
      <c r="K283" s="1086">
        <f t="shared" ref="K283:K308" si="50">ROUNDUP(I283*(1+J283),2)</f>
        <v>1598.22</v>
      </c>
      <c r="L283" s="521">
        <f t="shared" si="48"/>
        <v>1598.22</v>
      </c>
      <c r="M283" s="8"/>
      <c r="N283" s="1264">
        <f t="shared" si="49"/>
        <v>1598.22</v>
      </c>
      <c r="O283" s="521">
        <f>ROUNDUP(L283-($L$6*L283),2)</f>
        <v>1598.22</v>
      </c>
      <c r="P283" s="25">
        <f>COUNTIFS($C:$C,C283,$K:$K,CONCATENATE("&lt;&gt;",K283))</f>
        <v>0</v>
      </c>
      <c r="R283" s="25"/>
      <c r="S283" s="112"/>
      <c r="T283" s="112"/>
      <c r="U283" s="112"/>
      <c r="W283" s="25"/>
      <c r="X283" s="1075"/>
    </row>
    <row r="284" spans="1:24" ht="25.5" outlineLevel="1" x14ac:dyDescent="0.25">
      <c r="A284" s="144"/>
      <c r="B284" s="481" t="s">
        <v>208</v>
      </c>
      <c r="C284" s="597" t="s">
        <v>251</v>
      </c>
      <c r="D284" s="598" t="s">
        <v>40</v>
      </c>
      <c r="E284" s="532">
        <v>2</v>
      </c>
      <c r="F284" s="484"/>
      <c r="G284" s="485" t="s">
        <v>115</v>
      </c>
      <c r="H284" s="643" t="s">
        <v>35</v>
      </c>
      <c r="I284" s="533">
        <v>614.70000000000005</v>
      </c>
      <c r="J284" s="457">
        <v>0.3</v>
      </c>
      <c r="K284" s="1086">
        <f t="shared" si="50"/>
        <v>799.11</v>
      </c>
      <c r="L284" s="521">
        <f t="shared" si="48"/>
        <v>1598.22</v>
      </c>
      <c r="M284" s="8"/>
      <c r="N284" s="1264">
        <f t="shared" si="49"/>
        <v>799.11</v>
      </c>
      <c r="O284" s="521">
        <f>ROUNDUP(L284-($L$6*L284),2)</f>
        <v>1598.22</v>
      </c>
      <c r="P284" s="25">
        <f>COUNTIFS($C:$C,C284,$K:$K,CONCATENATE("&lt;&gt;",K284))</f>
        <v>0</v>
      </c>
      <c r="R284" s="25"/>
      <c r="S284" s="112"/>
      <c r="T284" s="112"/>
      <c r="U284" s="112"/>
      <c r="W284" s="25"/>
      <c r="X284" s="1075"/>
    </row>
    <row r="285" spans="1:24" ht="25.5" outlineLevel="1" x14ac:dyDescent="0.25">
      <c r="A285" s="144"/>
      <c r="B285" s="481" t="s">
        <v>209</v>
      </c>
      <c r="C285" s="597" t="s">
        <v>252</v>
      </c>
      <c r="D285" s="598" t="s">
        <v>40</v>
      </c>
      <c r="E285" s="532">
        <v>2</v>
      </c>
      <c r="F285" s="484"/>
      <c r="G285" s="485" t="s">
        <v>115</v>
      </c>
      <c r="H285" s="643" t="s">
        <v>35</v>
      </c>
      <c r="I285" s="533">
        <v>614.70000000000005</v>
      </c>
      <c r="J285" s="457">
        <v>0.3</v>
      </c>
      <c r="K285" s="1086">
        <f t="shared" si="50"/>
        <v>799.11</v>
      </c>
      <c r="L285" s="521">
        <f t="shared" si="48"/>
        <v>1598.22</v>
      </c>
      <c r="M285" s="8"/>
      <c r="N285" s="1264">
        <f t="shared" si="49"/>
        <v>799.11</v>
      </c>
      <c r="O285" s="521">
        <f>ROUNDUP(L285-($L$6*L285),2)</f>
        <v>1598.22</v>
      </c>
      <c r="P285" s="25">
        <f>COUNTIFS($C:$C,C285,$K:$K,CONCATENATE("&lt;&gt;",K285))</f>
        <v>0</v>
      </c>
      <c r="R285" s="25"/>
      <c r="S285" s="112"/>
      <c r="T285" s="112"/>
      <c r="U285" s="112"/>
      <c r="W285" s="25"/>
      <c r="X285" s="1075"/>
    </row>
    <row r="286" spans="1:24" ht="12.75" outlineLevel="1" x14ac:dyDescent="0.25">
      <c r="A286" s="144"/>
      <c r="B286" s="481" t="s">
        <v>211</v>
      </c>
      <c r="C286" s="597" t="s">
        <v>253</v>
      </c>
      <c r="D286" s="598" t="s">
        <v>40</v>
      </c>
      <c r="E286" s="532">
        <v>1</v>
      </c>
      <c r="F286" s="484"/>
      <c r="G286" s="485" t="s">
        <v>115</v>
      </c>
      <c r="H286" s="643" t="s">
        <v>35</v>
      </c>
      <c r="I286" s="533">
        <v>614.70000000000005</v>
      </c>
      <c r="J286" s="457">
        <v>0.3</v>
      </c>
      <c r="K286" s="1086">
        <f t="shared" si="50"/>
        <v>799.11</v>
      </c>
      <c r="L286" s="521">
        <f t="shared" si="48"/>
        <v>799.11</v>
      </c>
      <c r="M286" s="8"/>
      <c r="N286" s="1264">
        <f t="shared" si="49"/>
        <v>799.11</v>
      </c>
      <c r="O286" s="521">
        <f>ROUNDUP(L286-($L$6*L286),2)</f>
        <v>799.11</v>
      </c>
      <c r="P286" s="25">
        <f>COUNTIFS($C:$C,C286,$K:$K,CONCATENATE("&lt;&gt;",K286))</f>
        <v>0</v>
      </c>
      <c r="R286" s="25"/>
      <c r="S286" s="112"/>
      <c r="T286" s="112"/>
      <c r="U286" s="112"/>
      <c r="W286" s="25"/>
      <c r="X286" s="1075"/>
    </row>
    <row r="287" spans="1:24" ht="25.5" outlineLevel="1" x14ac:dyDescent="0.25">
      <c r="A287" s="144"/>
      <c r="B287" s="481" t="s">
        <v>213</v>
      </c>
      <c r="C287" s="597" t="s">
        <v>254</v>
      </c>
      <c r="D287" s="598" t="s">
        <v>40</v>
      </c>
      <c r="E287" s="532">
        <v>1</v>
      </c>
      <c r="F287" s="484"/>
      <c r="G287" s="485" t="s">
        <v>115</v>
      </c>
      <c r="H287" s="643" t="s">
        <v>35</v>
      </c>
      <c r="I287" s="533">
        <v>1598.2200000000003</v>
      </c>
      <c r="J287" s="457">
        <v>0.3</v>
      </c>
      <c r="K287" s="1086">
        <f t="shared" si="50"/>
        <v>2077.69</v>
      </c>
      <c r="L287" s="521">
        <f t="shared" si="48"/>
        <v>2077.69</v>
      </c>
      <c r="M287" s="8"/>
      <c r="N287" s="1264">
        <f t="shared" si="49"/>
        <v>2077.69</v>
      </c>
      <c r="O287" s="521">
        <f>ROUNDUP(L287-($L$6*L287),2)</f>
        <v>2077.69</v>
      </c>
      <c r="P287" s="25">
        <f>COUNTIFS($C:$C,C287,$K:$K,CONCATENATE("&lt;&gt;",K287))</f>
        <v>0</v>
      </c>
      <c r="R287" s="25"/>
      <c r="S287" s="112"/>
      <c r="T287" s="112"/>
      <c r="U287" s="112"/>
      <c r="W287" s="25"/>
      <c r="X287" s="1075"/>
    </row>
    <row r="288" spans="1:24" ht="25.5" outlineLevel="1" x14ac:dyDescent="0.25">
      <c r="A288" s="144"/>
      <c r="B288" s="481" t="s">
        <v>214</v>
      </c>
      <c r="C288" s="597" t="s">
        <v>255</v>
      </c>
      <c r="D288" s="598" t="s">
        <v>40</v>
      </c>
      <c r="E288" s="532">
        <v>1</v>
      </c>
      <c r="F288" s="484"/>
      <c r="G288" s="485" t="s">
        <v>115</v>
      </c>
      <c r="H288" s="643" t="s">
        <v>35</v>
      </c>
      <c r="I288" s="533">
        <v>1229.4000000000001</v>
      </c>
      <c r="J288" s="457">
        <v>0.3</v>
      </c>
      <c r="K288" s="1086">
        <f t="shared" si="50"/>
        <v>1598.22</v>
      </c>
      <c r="L288" s="521">
        <f t="shared" si="48"/>
        <v>1598.22</v>
      </c>
      <c r="M288" s="8"/>
      <c r="N288" s="1264">
        <f t="shared" si="49"/>
        <v>1598.22</v>
      </c>
      <c r="O288" s="521">
        <f>ROUNDUP(L288-($L$6*L288),2)</f>
        <v>1598.22</v>
      </c>
      <c r="P288" s="25">
        <f>COUNTIFS($C:$C,C288,$K:$K,CONCATENATE("&lt;&gt;",K288))</f>
        <v>0</v>
      </c>
      <c r="R288" s="25"/>
      <c r="S288" s="112"/>
      <c r="T288" s="112"/>
      <c r="U288" s="112"/>
      <c r="W288" s="25"/>
      <c r="X288" s="1075"/>
    </row>
    <row r="289" spans="1:24" ht="25.5" outlineLevel="1" x14ac:dyDescent="0.25">
      <c r="A289" s="144"/>
      <c r="B289" s="481" t="s">
        <v>231</v>
      </c>
      <c r="C289" s="597" t="s">
        <v>256</v>
      </c>
      <c r="D289" s="598" t="s">
        <v>40</v>
      </c>
      <c r="E289" s="532">
        <v>2</v>
      </c>
      <c r="F289" s="484"/>
      <c r="G289" s="485" t="s">
        <v>115</v>
      </c>
      <c r="H289" s="643" t="s">
        <v>35</v>
      </c>
      <c r="I289" s="533">
        <v>2458.8000000000002</v>
      </c>
      <c r="J289" s="457">
        <v>0.3</v>
      </c>
      <c r="K289" s="1086">
        <f t="shared" si="50"/>
        <v>3196.44</v>
      </c>
      <c r="L289" s="521">
        <f t="shared" si="48"/>
        <v>6392.88</v>
      </c>
      <c r="M289" s="8"/>
      <c r="N289" s="1264">
        <f t="shared" si="49"/>
        <v>3196.44</v>
      </c>
      <c r="O289" s="521">
        <f>ROUNDUP(L289-($L$6*L289),2)</f>
        <v>6392.88</v>
      </c>
      <c r="P289" s="25">
        <f>COUNTIFS($C:$C,C289,$K:$K,CONCATENATE("&lt;&gt;",K289))</f>
        <v>0</v>
      </c>
      <c r="R289" s="25"/>
      <c r="S289" s="112"/>
      <c r="T289" s="112"/>
      <c r="U289" s="112"/>
      <c r="W289" s="25"/>
      <c r="X289" s="1075"/>
    </row>
    <row r="290" spans="1:24" ht="12.75" outlineLevel="1" x14ac:dyDescent="0.25">
      <c r="A290" s="144"/>
      <c r="B290" s="481" t="s">
        <v>232</v>
      </c>
      <c r="C290" s="597" t="s">
        <v>257</v>
      </c>
      <c r="D290" s="598" t="s">
        <v>40</v>
      </c>
      <c r="E290" s="532">
        <v>1</v>
      </c>
      <c r="F290" s="484"/>
      <c r="G290" s="485" t="s">
        <v>115</v>
      </c>
      <c r="H290" s="643" t="s">
        <v>35</v>
      </c>
      <c r="I290" s="533">
        <v>2458.8000000000002</v>
      </c>
      <c r="J290" s="457">
        <v>0.3</v>
      </c>
      <c r="K290" s="1086">
        <f t="shared" si="50"/>
        <v>3196.44</v>
      </c>
      <c r="L290" s="521">
        <f t="shared" si="48"/>
        <v>3196.44</v>
      </c>
      <c r="M290" s="8"/>
      <c r="N290" s="1264">
        <f t="shared" si="49"/>
        <v>3196.44</v>
      </c>
      <c r="O290" s="521">
        <f>ROUNDUP(L290-($L$6*L290),2)</f>
        <v>3196.44</v>
      </c>
      <c r="P290" s="25">
        <f>COUNTIFS($C:$C,C290,$K:$K,CONCATENATE("&lt;&gt;",K290))</f>
        <v>0</v>
      </c>
      <c r="R290" s="25"/>
      <c r="S290" s="112"/>
      <c r="T290" s="112"/>
      <c r="U290" s="112"/>
      <c r="W290" s="25"/>
      <c r="X290" s="1075"/>
    </row>
    <row r="291" spans="1:24" ht="12.75" outlineLevel="1" x14ac:dyDescent="0.25">
      <c r="A291" s="144"/>
      <c r="B291" s="481" t="s">
        <v>233</v>
      </c>
      <c r="C291" s="597" t="s">
        <v>258</v>
      </c>
      <c r="D291" s="598" t="s">
        <v>40</v>
      </c>
      <c r="E291" s="532">
        <v>1</v>
      </c>
      <c r="F291" s="484"/>
      <c r="G291" s="485" t="s">
        <v>115</v>
      </c>
      <c r="H291" s="643" t="s">
        <v>35</v>
      </c>
      <c r="I291" s="533">
        <v>1229.4000000000001</v>
      </c>
      <c r="J291" s="457">
        <v>0.3</v>
      </c>
      <c r="K291" s="1086">
        <f t="shared" si="50"/>
        <v>1598.22</v>
      </c>
      <c r="L291" s="521">
        <f t="shared" si="48"/>
        <v>1598.22</v>
      </c>
      <c r="M291" s="8"/>
      <c r="N291" s="1264">
        <f t="shared" si="49"/>
        <v>1598.22</v>
      </c>
      <c r="O291" s="521">
        <f>ROUNDUP(L291-($L$6*L291),2)</f>
        <v>1598.22</v>
      </c>
      <c r="P291" s="25">
        <f>COUNTIFS($C:$C,C291,$K:$K,CONCATENATE("&lt;&gt;",K291))</f>
        <v>0</v>
      </c>
      <c r="R291" s="25"/>
      <c r="S291" s="112"/>
      <c r="T291" s="112"/>
      <c r="U291" s="112"/>
      <c r="W291" s="25"/>
      <c r="X291" s="1075"/>
    </row>
    <row r="292" spans="1:24" ht="12.75" outlineLevel="1" x14ac:dyDescent="0.25">
      <c r="A292" s="144"/>
      <c r="B292" s="481" t="s">
        <v>234</v>
      </c>
      <c r="C292" s="597" t="s">
        <v>259</v>
      </c>
      <c r="D292" s="598" t="s">
        <v>40</v>
      </c>
      <c r="E292" s="532">
        <v>2</v>
      </c>
      <c r="F292" s="484"/>
      <c r="G292" s="485" t="s">
        <v>115</v>
      </c>
      <c r="H292" s="643" t="s">
        <v>35</v>
      </c>
      <c r="I292" s="533">
        <v>1229.4000000000001</v>
      </c>
      <c r="J292" s="457">
        <v>0.3</v>
      </c>
      <c r="K292" s="1086">
        <f t="shared" si="50"/>
        <v>1598.22</v>
      </c>
      <c r="L292" s="521">
        <f t="shared" si="48"/>
        <v>3196.44</v>
      </c>
      <c r="M292" s="8"/>
      <c r="N292" s="1264">
        <f t="shared" si="49"/>
        <v>1598.22</v>
      </c>
      <c r="O292" s="521">
        <f>ROUNDUP(L292-($L$6*L292),2)</f>
        <v>3196.44</v>
      </c>
      <c r="P292" s="25">
        <f>COUNTIFS($C:$C,C292,$K:$K,CONCATENATE("&lt;&gt;",K292))</f>
        <v>0</v>
      </c>
      <c r="R292" s="25"/>
      <c r="S292" s="112"/>
      <c r="T292" s="112"/>
      <c r="U292" s="112"/>
      <c r="W292" s="25"/>
      <c r="X292" s="1075"/>
    </row>
    <row r="293" spans="1:24" ht="12.75" outlineLevel="1" x14ac:dyDescent="0.25">
      <c r="A293" s="144"/>
      <c r="B293" s="481" t="s">
        <v>235</v>
      </c>
      <c r="C293" s="597" t="s">
        <v>260</v>
      </c>
      <c r="D293" s="598" t="s">
        <v>40</v>
      </c>
      <c r="E293" s="532">
        <v>1</v>
      </c>
      <c r="F293" s="484"/>
      <c r="G293" s="485" t="s">
        <v>115</v>
      </c>
      <c r="H293" s="643" t="s">
        <v>35</v>
      </c>
      <c r="I293" s="533">
        <v>2458.8000000000002</v>
      </c>
      <c r="J293" s="457">
        <v>0.3</v>
      </c>
      <c r="K293" s="1086">
        <f t="shared" si="50"/>
        <v>3196.44</v>
      </c>
      <c r="L293" s="521">
        <f t="shared" si="48"/>
        <v>3196.44</v>
      </c>
      <c r="M293" s="8"/>
      <c r="N293" s="1264">
        <f t="shared" si="49"/>
        <v>3196.44</v>
      </c>
      <c r="O293" s="521">
        <f>ROUNDUP(L293-($L$6*L293),2)</f>
        <v>3196.44</v>
      </c>
      <c r="P293" s="25">
        <f>COUNTIFS($C:$C,C293,$K:$K,CONCATENATE("&lt;&gt;",K293))</f>
        <v>0</v>
      </c>
      <c r="R293" s="25"/>
      <c r="S293" s="112"/>
      <c r="T293" s="112"/>
      <c r="U293" s="112"/>
      <c r="W293" s="25"/>
      <c r="X293" s="1075"/>
    </row>
    <row r="294" spans="1:24" ht="25.5" outlineLevel="1" x14ac:dyDescent="0.25">
      <c r="A294" s="144"/>
      <c r="B294" s="481" t="s">
        <v>236</v>
      </c>
      <c r="C294" s="597" t="s">
        <v>261</v>
      </c>
      <c r="D294" s="598" t="s">
        <v>40</v>
      </c>
      <c r="E294" s="532">
        <v>1</v>
      </c>
      <c r="F294" s="484"/>
      <c r="G294" s="485" t="s">
        <v>115</v>
      </c>
      <c r="H294" s="643" t="s">
        <v>35</v>
      </c>
      <c r="I294" s="533">
        <v>1229.4000000000001</v>
      </c>
      <c r="J294" s="457">
        <v>0.3</v>
      </c>
      <c r="K294" s="1086">
        <f t="shared" si="50"/>
        <v>1598.22</v>
      </c>
      <c r="L294" s="521">
        <f t="shared" si="48"/>
        <v>1598.22</v>
      </c>
      <c r="M294" s="8"/>
      <c r="N294" s="1264">
        <f t="shared" si="49"/>
        <v>1598.22</v>
      </c>
      <c r="O294" s="521">
        <f>ROUNDUP(L294-($L$6*L294),2)</f>
        <v>1598.22</v>
      </c>
      <c r="P294" s="25">
        <f>COUNTIFS($C:$C,C294,$K:$K,CONCATENATE("&lt;&gt;",K294))</f>
        <v>0</v>
      </c>
      <c r="R294" s="25"/>
      <c r="S294" s="112"/>
      <c r="T294" s="112"/>
      <c r="U294" s="112"/>
      <c r="W294" s="25"/>
      <c r="X294" s="1075"/>
    </row>
    <row r="295" spans="1:24" ht="25.5" outlineLevel="1" x14ac:dyDescent="0.25">
      <c r="A295" s="144"/>
      <c r="B295" s="481" t="s">
        <v>237</v>
      </c>
      <c r="C295" s="597" t="s">
        <v>262</v>
      </c>
      <c r="D295" s="598" t="s">
        <v>40</v>
      </c>
      <c r="E295" s="532">
        <v>1</v>
      </c>
      <c r="F295" s="484"/>
      <c r="G295" s="485" t="s">
        <v>115</v>
      </c>
      <c r="H295" s="643" t="s">
        <v>35</v>
      </c>
      <c r="I295" s="533">
        <v>1229.4000000000001</v>
      </c>
      <c r="J295" s="457">
        <v>0.3</v>
      </c>
      <c r="K295" s="1086">
        <f t="shared" si="50"/>
        <v>1598.22</v>
      </c>
      <c r="L295" s="521">
        <f t="shared" si="48"/>
        <v>1598.22</v>
      </c>
      <c r="M295" s="8"/>
      <c r="N295" s="1264">
        <f t="shared" si="49"/>
        <v>1598.22</v>
      </c>
      <c r="O295" s="521">
        <f>ROUNDUP(L295-($L$6*L295),2)</f>
        <v>1598.22</v>
      </c>
      <c r="P295" s="25">
        <f>COUNTIFS($C:$C,C295,$K:$K,CONCATENATE("&lt;&gt;",K295))</f>
        <v>0</v>
      </c>
      <c r="R295" s="25"/>
      <c r="S295" s="112"/>
      <c r="T295" s="112"/>
      <c r="U295" s="112"/>
      <c r="W295" s="25"/>
      <c r="X295" s="1075"/>
    </row>
    <row r="296" spans="1:24" ht="25.5" outlineLevel="1" x14ac:dyDescent="0.25">
      <c r="A296" s="144"/>
      <c r="B296" s="481" t="s">
        <v>238</v>
      </c>
      <c r="C296" s="597" t="s">
        <v>263</v>
      </c>
      <c r="D296" s="598" t="s">
        <v>40</v>
      </c>
      <c r="E296" s="532">
        <v>1</v>
      </c>
      <c r="F296" s="484"/>
      <c r="G296" s="485" t="s">
        <v>115</v>
      </c>
      <c r="H296" s="643" t="s">
        <v>35</v>
      </c>
      <c r="I296" s="533">
        <v>1229.4000000000001</v>
      </c>
      <c r="J296" s="457">
        <v>0.3</v>
      </c>
      <c r="K296" s="1086">
        <f t="shared" si="50"/>
        <v>1598.22</v>
      </c>
      <c r="L296" s="521">
        <f t="shared" si="48"/>
        <v>1598.22</v>
      </c>
      <c r="M296" s="8"/>
      <c r="N296" s="1264">
        <f t="shared" si="49"/>
        <v>1598.22</v>
      </c>
      <c r="O296" s="521">
        <f>ROUNDUP(L296-($L$6*L296),2)</f>
        <v>1598.22</v>
      </c>
      <c r="P296" s="25">
        <f>COUNTIFS($C:$C,C296,$K:$K,CONCATENATE("&lt;&gt;",K296))</f>
        <v>0</v>
      </c>
      <c r="R296" s="25"/>
      <c r="S296" s="112"/>
      <c r="T296" s="112"/>
      <c r="U296" s="112"/>
      <c r="W296" s="25"/>
      <c r="X296" s="1075"/>
    </row>
    <row r="297" spans="1:24" ht="25.5" outlineLevel="1" x14ac:dyDescent="0.25">
      <c r="A297" s="144"/>
      <c r="B297" s="481" t="s">
        <v>239</v>
      </c>
      <c r="C297" s="597" t="s">
        <v>264</v>
      </c>
      <c r="D297" s="598" t="s">
        <v>40</v>
      </c>
      <c r="E297" s="532">
        <v>1</v>
      </c>
      <c r="F297" s="484"/>
      <c r="G297" s="485" t="s">
        <v>115</v>
      </c>
      <c r="H297" s="643" t="s">
        <v>35</v>
      </c>
      <c r="I297" s="533">
        <v>1229.4000000000001</v>
      </c>
      <c r="J297" s="457">
        <v>0.3</v>
      </c>
      <c r="K297" s="1086">
        <f t="shared" si="50"/>
        <v>1598.22</v>
      </c>
      <c r="L297" s="521">
        <f t="shared" si="48"/>
        <v>1598.22</v>
      </c>
      <c r="M297" s="8"/>
      <c r="N297" s="1264">
        <f t="shared" si="49"/>
        <v>1598.22</v>
      </c>
      <c r="O297" s="521">
        <f>ROUNDUP(L297-($L$6*L297),2)</f>
        <v>1598.22</v>
      </c>
      <c r="P297" s="25">
        <f>COUNTIFS($C:$C,C297,$K:$K,CONCATENATE("&lt;&gt;",K297))</f>
        <v>0</v>
      </c>
      <c r="R297" s="25"/>
      <c r="S297" s="112"/>
      <c r="T297" s="112"/>
      <c r="U297" s="112"/>
      <c r="W297" s="25"/>
      <c r="X297" s="1075"/>
    </row>
    <row r="298" spans="1:24" ht="12.75" outlineLevel="1" x14ac:dyDescent="0.25">
      <c r="A298" s="144"/>
      <c r="B298" s="481" t="s">
        <v>240</v>
      </c>
      <c r="C298" s="597" t="s">
        <v>265</v>
      </c>
      <c r="D298" s="598" t="s">
        <v>40</v>
      </c>
      <c r="E298" s="532">
        <v>1</v>
      </c>
      <c r="F298" s="484"/>
      <c r="G298" s="485" t="s">
        <v>115</v>
      </c>
      <c r="H298" s="643" t="s">
        <v>35</v>
      </c>
      <c r="I298" s="533">
        <v>2458.8000000000002</v>
      </c>
      <c r="J298" s="457">
        <v>0.3</v>
      </c>
      <c r="K298" s="1086">
        <f t="shared" si="50"/>
        <v>3196.44</v>
      </c>
      <c r="L298" s="521">
        <f t="shared" si="48"/>
        <v>3196.44</v>
      </c>
      <c r="M298" s="8"/>
      <c r="N298" s="1264">
        <f t="shared" si="49"/>
        <v>3196.44</v>
      </c>
      <c r="O298" s="521">
        <f>ROUNDUP(L298-($L$6*L298),2)</f>
        <v>3196.44</v>
      </c>
      <c r="P298" s="25">
        <f>COUNTIFS($C:$C,C298,$K:$K,CONCATENATE("&lt;&gt;",K298))</f>
        <v>0</v>
      </c>
      <c r="R298" s="25"/>
      <c r="S298" s="112"/>
      <c r="T298" s="112"/>
      <c r="U298" s="112"/>
      <c r="W298" s="25"/>
      <c r="X298" s="1075"/>
    </row>
    <row r="299" spans="1:24" ht="12.75" outlineLevel="1" x14ac:dyDescent="0.25">
      <c r="A299" s="144"/>
      <c r="B299" s="481" t="s">
        <v>241</v>
      </c>
      <c r="C299" s="597" t="s">
        <v>266</v>
      </c>
      <c r="D299" s="598" t="s">
        <v>40</v>
      </c>
      <c r="E299" s="532">
        <v>1</v>
      </c>
      <c r="F299" s="484"/>
      <c r="G299" s="485" t="s">
        <v>115</v>
      </c>
      <c r="H299" s="643" t="s">
        <v>35</v>
      </c>
      <c r="I299" s="533">
        <v>1229.4000000000001</v>
      </c>
      <c r="J299" s="457">
        <v>0.3</v>
      </c>
      <c r="K299" s="1086">
        <f t="shared" si="50"/>
        <v>1598.22</v>
      </c>
      <c r="L299" s="521">
        <f t="shared" si="48"/>
        <v>1598.22</v>
      </c>
      <c r="M299" s="8"/>
      <c r="N299" s="1264">
        <f t="shared" si="49"/>
        <v>1598.22</v>
      </c>
      <c r="O299" s="521">
        <f>ROUNDUP(L299-($L$6*L299),2)</f>
        <v>1598.22</v>
      </c>
      <c r="P299" s="25">
        <f>COUNTIFS($C:$C,C299,$K:$K,CONCATENATE("&lt;&gt;",K299))</f>
        <v>0</v>
      </c>
      <c r="R299" s="25"/>
      <c r="S299" s="112"/>
      <c r="T299" s="112"/>
      <c r="U299" s="112"/>
      <c r="W299" s="25"/>
      <c r="X299" s="1075"/>
    </row>
    <row r="300" spans="1:24" ht="12.75" outlineLevel="1" x14ac:dyDescent="0.25">
      <c r="A300" s="144"/>
      <c r="B300" s="481" t="s">
        <v>242</v>
      </c>
      <c r="C300" s="597" t="s">
        <v>267</v>
      </c>
      <c r="D300" s="598" t="s">
        <v>40</v>
      </c>
      <c r="E300" s="532">
        <v>1</v>
      </c>
      <c r="F300" s="484"/>
      <c r="G300" s="485" t="s">
        <v>115</v>
      </c>
      <c r="H300" s="643" t="s">
        <v>35</v>
      </c>
      <c r="I300" s="533">
        <v>1229.4000000000001</v>
      </c>
      <c r="J300" s="457">
        <v>0.3</v>
      </c>
      <c r="K300" s="1086">
        <f t="shared" si="50"/>
        <v>1598.22</v>
      </c>
      <c r="L300" s="521">
        <f t="shared" si="48"/>
        <v>1598.22</v>
      </c>
      <c r="M300" s="8"/>
      <c r="N300" s="1264">
        <f t="shared" si="49"/>
        <v>1598.22</v>
      </c>
      <c r="O300" s="521">
        <f>ROUNDUP(L300-($L$6*L300),2)</f>
        <v>1598.22</v>
      </c>
      <c r="P300" s="25">
        <f>COUNTIFS($C:$C,C300,$K:$K,CONCATENATE("&lt;&gt;",K300))</f>
        <v>0</v>
      </c>
      <c r="R300" s="25"/>
      <c r="S300" s="112"/>
      <c r="T300" s="112"/>
      <c r="U300" s="112"/>
      <c r="W300" s="25"/>
      <c r="X300" s="1075"/>
    </row>
    <row r="301" spans="1:24" ht="12.75" outlineLevel="1" x14ac:dyDescent="0.25">
      <c r="A301" s="144"/>
      <c r="B301" s="481" t="s">
        <v>243</v>
      </c>
      <c r="C301" s="597" t="s">
        <v>268</v>
      </c>
      <c r="D301" s="598" t="s">
        <v>40</v>
      </c>
      <c r="E301" s="532">
        <v>1</v>
      </c>
      <c r="F301" s="484"/>
      <c r="G301" s="485" t="s">
        <v>115</v>
      </c>
      <c r="H301" s="643" t="s">
        <v>35</v>
      </c>
      <c r="I301" s="533">
        <v>1229.4000000000001</v>
      </c>
      <c r="J301" s="457">
        <v>0.3</v>
      </c>
      <c r="K301" s="1086">
        <f t="shared" si="50"/>
        <v>1598.22</v>
      </c>
      <c r="L301" s="521">
        <f t="shared" si="48"/>
        <v>1598.22</v>
      </c>
      <c r="M301" s="8"/>
      <c r="N301" s="1264">
        <f t="shared" si="49"/>
        <v>1598.22</v>
      </c>
      <c r="O301" s="521">
        <f>ROUNDUP(L301-($L$6*L301),2)</f>
        <v>1598.22</v>
      </c>
      <c r="P301" s="25">
        <f>COUNTIFS($C:$C,C301,$K:$K,CONCATENATE("&lt;&gt;",K301))</f>
        <v>0</v>
      </c>
      <c r="R301" s="25"/>
      <c r="S301" s="112"/>
      <c r="T301" s="112"/>
      <c r="U301" s="112"/>
      <c r="W301" s="25"/>
      <c r="X301" s="1075"/>
    </row>
    <row r="302" spans="1:24" ht="12.75" outlineLevel="1" x14ac:dyDescent="0.25">
      <c r="A302" s="144"/>
      <c r="B302" s="481" t="s">
        <v>244</v>
      </c>
      <c r="C302" s="597" t="s">
        <v>269</v>
      </c>
      <c r="D302" s="598" t="s">
        <v>40</v>
      </c>
      <c r="E302" s="532">
        <v>1</v>
      </c>
      <c r="F302" s="484"/>
      <c r="G302" s="485" t="s">
        <v>115</v>
      </c>
      <c r="H302" s="643" t="s">
        <v>35</v>
      </c>
      <c r="I302" s="533">
        <v>614.70000000000005</v>
      </c>
      <c r="J302" s="457">
        <v>0.3</v>
      </c>
      <c r="K302" s="1086">
        <f t="shared" si="50"/>
        <v>799.11</v>
      </c>
      <c r="L302" s="521">
        <f t="shared" si="48"/>
        <v>799.11</v>
      </c>
      <c r="M302" s="8"/>
      <c r="N302" s="1264">
        <f t="shared" si="49"/>
        <v>799.11</v>
      </c>
      <c r="O302" s="521">
        <f>ROUNDUP(L302-($L$6*L302),2)</f>
        <v>799.11</v>
      </c>
      <c r="P302" s="25">
        <f>COUNTIFS($C:$C,C302,$K:$K,CONCATENATE("&lt;&gt;",K302))</f>
        <v>0</v>
      </c>
      <c r="R302" s="25"/>
      <c r="S302" s="112"/>
      <c r="T302" s="112"/>
      <c r="U302" s="112"/>
      <c r="W302" s="25"/>
      <c r="X302" s="1075"/>
    </row>
    <row r="303" spans="1:24" ht="12.75" outlineLevel="1" x14ac:dyDescent="0.25">
      <c r="A303" s="144"/>
      <c r="B303" s="481" t="s">
        <v>245</v>
      </c>
      <c r="C303" s="597" t="s">
        <v>270</v>
      </c>
      <c r="D303" s="598" t="s">
        <v>40</v>
      </c>
      <c r="E303" s="532">
        <v>1</v>
      </c>
      <c r="F303" s="484"/>
      <c r="G303" s="485" t="s">
        <v>115</v>
      </c>
      <c r="H303" s="643" t="s">
        <v>35</v>
      </c>
      <c r="I303" s="533">
        <v>1229.4000000000001</v>
      </c>
      <c r="J303" s="457">
        <v>0.3</v>
      </c>
      <c r="K303" s="1086">
        <f t="shared" si="50"/>
        <v>1598.22</v>
      </c>
      <c r="L303" s="521">
        <f t="shared" si="48"/>
        <v>1598.22</v>
      </c>
      <c r="M303" s="8"/>
      <c r="N303" s="1264">
        <f t="shared" si="49"/>
        <v>1598.22</v>
      </c>
      <c r="O303" s="521">
        <f>ROUNDUP(L303-($L$6*L303),2)</f>
        <v>1598.22</v>
      </c>
      <c r="P303" s="25">
        <f>COUNTIFS($C:$C,C303,$K:$K,CONCATENATE("&lt;&gt;",K303))</f>
        <v>0</v>
      </c>
      <c r="R303" s="25"/>
      <c r="S303" s="112"/>
      <c r="T303" s="112"/>
      <c r="U303" s="112"/>
      <c r="W303" s="25"/>
      <c r="X303" s="1075"/>
    </row>
    <row r="304" spans="1:24" ht="12.75" x14ac:dyDescent="0.25">
      <c r="A304" s="144"/>
      <c r="B304" s="473"/>
      <c r="C304" s="474"/>
      <c r="D304" s="475"/>
      <c r="E304" s="525"/>
      <c r="F304" s="476"/>
      <c r="G304" s="510"/>
      <c r="H304" s="644"/>
      <c r="I304" s="540"/>
      <c r="J304" s="549"/>
      <c r="K304" s="1250">
        <f t="shared" si="50"/>
        <v>0</v>
      </c>
      <c r="L304" s="521">
        <f>ROUND(E304*K304,2)</f>
        <v>0</v>
      </c>
      <c r="M304" s="8"/>
      <c r="N304" s="1266">
        <f>K304-(K304*$L$6)</f>
        <v>0</v>
      </c>
      <c r="O304" s="521">
        <f t="shared" si="47"/>
        <v>0</v>
      </c>
      <c r="P304" s="25">
        <f>COUNTIFS($C:$C,C304,$K:$K,CONCATENATE("&lt;&gt;",K304))</f>
        <v>0</v>
      </c>
      <c r="R304" s="25"/>
      <c r="S304" s="112"/>
      <c r="T304" s="112"/>
      <c r="U304" s="112"/>
      <c r="W304" s="25"/>
      <c r="X304" s="1075"/>
    </row>
    <row r="305" spans="1:24" ht="12.75" x14ac:dyDescent="0.25">
      <c r="A305" s="144"/>
      <c r="B305" s="576" t="s">
        <v>215</v>
      </c>
      <c r="C305" s="585" t="s">
        <v>271</v>
      </c>
      <c r="D305" s="586"/>
      <c r="E305" s="601"/>
      <c r="F305" s="587"/>
      <c r="G305" s="580"/>
      <c r="H305" s="640"/>
      <c r="I305" s="605"/>
      <c r="J305" s="648"/>
      <c r="K305" s="1246">
        <f t="shared" si="50"/>
        <v>0</v>
      </c>
      <c r="L305" s="606">
        <f>SUM(L306:L311)</f>
        <v>286951.98</v>
      </c>
      <c r="M305" s="8"/>
      <c r="N305" s="1265">
        <f>K305-(K305*$L$6)</f>
        <v>0</v>
      </c>
      <c r="O305" s="606">
        <f>SUM(O306:O311)</f>
        <v>286951.98</v>
      </c>
      <c r="P305" s="25">
        <f>COUNTIFS($C:$C,C305,$K:$K,CONCATENATE("&lt;&gt;",K305))</f>
        <v>0</v>
      </c>
      <c r="R305" s="25"/>
      <c r="S305" s="112"/>
      <c r="T305" s="112"/>
      <c r="U305" s="112"/>
      <c r="W305" s="25"/>
      <c r="X305" s="1075"/>
    </row>
    <row r="306" spans="1:24" outlineLevel="1" x14ac:dyDescent="0.25">
      <c r="A306" s="144"/>
      <c r="B306" s="511" t="s">
        <v>273</v>
      </c>
      <c r="C306" s="470" t="s">
        <v>272</v>
      </c>
      <c r="D306" s="471" t="s">
        <v>199</v>
      </c>
      <c r="E306" s="523">
        <v>6</v>
      </c>
      <c r="F306" s="493"/>
      <c r="G306" s="487" t="s">
        <v>217</v>
      </c>
      <c r="H306" s="645">
        <v>93567</v>
      </c>
      <c r="I306" s="609">
        <v>16928.29</v>
      </c>
      <c r="J306" s="457">
        <v>0.3</v>
      </c>
      <c r="K306" s="1079">
        <f t="shared" si="50"/>
        <v>22006.78</v>
      </c>
      <c r="L306" s="521">
        <f t="shared" ref="L306:L310" si="51">ROUNDUP(K306*E306,2)</f>
        <v>132040.68</v>
      </c>
      <c r="M306" s="8"/>
      <c r="N306" s="1264">
        <f>O306/E306</f>
        <v>22006.78</v>
      </c>
      <c r="O306" s="521">
        <f>ROUNDUP(L306-($L$6*L306),2)</f>
        <v>132040.68</v>
      </c>
      <c r="P306" s="25">
        <f>COUNTIFS($C:$C,C306,$K:$K,CONCATENATE("&lt;&gt;",K306))</f>
        <v>0</v>
      </c>
      <c r="Q306" s="184"/>
      <c r="R306" s="25"/>
      <c r="S306" s="112"/>
      <c r="T306" s="112"/>
      <c r="U306" s="112"/>
      <c r="W306" s="25"/>
      <c r="X306" s="1075"/>
    </row>
    <row r="307" spans="1:24" outlineLevel="1" x14ac:dyDescent="0.25">
      <c r="A307" s="144"/>
      <c r="B307" s="511" t="s">
        <v>274</v>
      </c>
      <c r="C307" s="470" t="s">
        <v>290</v>
      </c>
      <c r="D307" s="471" t="s">
        <v>199</v>
      </c>
      <c r="E307" s="523">
        <v>6</v>
      </c>
      <c r="F307" s="493"/>
      <c r="G307" s="487" t="s">
        <v>217</v>
      </c>
      <c r="H307" s="645">
        <v>94296</v>
      </c>
      <c r="I307" s="609">
        <v>3896.16</v>
      </c>
      <c r="J307" s="457">
        <v>0.3</v>
      </c>
      <c r="K307" s="1079">
        <f t="shared" si="50"/>
        <v>5065.01</v>
      </c>
      <c r="L307" s="521">
        <f t="shared" si="51"/>
        <v>30390.06</v>
      </c>
      <c r="M307" s="8"/>
      <c r="N307" s="1264">
        <f t="shared" ref="N307:N310" si="52">O307/E307</f>
        <v>5065.01</v>
      </c>
      <c r="O307" s="521">
        <f>ROUNDUP(L307-($L$6*L307),2)</f>
        <v>30390.06</v>
      </c>
      <c r="P307" s="25">
        <f>COUNTIFS($C:$C,C307,$K:$K,CONCATENATE("&lt;&gt;",K307))</f>
        <v>0</v>
      </c>
      <c r="Q307" s="184"/>
      <c r="R307" s="25"/>
      <c r="S307" s="112"/>
      <c r="T307" s="112"/>
      <c r="U307" s="112"/>
      <c r="W307" s="25"/>
      <c r="X307" s="1075"/>
    </row>
    <row r="308" spans="1:24" outlineLevel="1" x14ac:dyDescent="0.25">
      <c r="A308" s="144"/>
      <c r="B308" s="511" t="s">
        <v>275</v>
      </c>
      <c r="C308" s="470" t="s">
        <v>1596</v>
      </c>
      <c r="D308" s="471" t="s">
        <v>199</v>
      </c>
      <c r="E308" s="523">
        <v>6</v>
      </c>
      <c r="F308" s="493"/>
      <c r="G308" s="487" t="s">
        <v>217</v>
      </c>
      <c r="H308" s="645">
        <v>93572</v>
      </c>
      <c r="I308" s="609">
        <v>5917.17</v>
      </c>
      <c r="J308" s="457">
        <v>0.3</v>
      </c>
      <c r="K308" s="1079">
        <f t="shared" si="50"/>
        <v>7692.33</v>
      </c>
      <c r="L308" s="521">
        <f t="shared" si="51"/>
        <v>46153.98</v>
      </c>
      <c r="M308" s="8"/>
      <c r="N308" s="1264">
        <f t="shared" si="52"/>
        <v>7692.3300000000008</v>
      </c>
      <c r="O308" s="521">
        <f>ROUNDUP(L308-($L$6*L308),2)</f>
        <v>46153.98</v>
      </c>
      <c r="P308" s="25">
        <f>COUNTIFS($C:$C,C308,$K:$K,CONCATENATE("&lt;&gt;",K308))</f>
        <v>0</v>
      </c>
      <c r="Q308" s="184"/>
      <c r="R308" s="25"/>
      <c r="S308" s="112"/>
      <c r="T308" s="112"/>
      <c r="U308" s="112"/>
      <c r="W308" s="25"/>
      <c r="X308" s="1075"/>
    </row>
    <row r="309" spans="1:24" outlineLevel="1" x14ac:dyDescent="0.25">
      <c r="A309" s="144"/>
      <c r="B309" s="511" t="s">
        <v>276</v>
      </c>
      <c r="C309" s="470" t="s">
        <v>1806</v>
      </c>
      <c r="D309" s="471" t="s">
        <v>199</v>
      </c>
      <c r="E309" s="523">
        <v>6</v>
      </c>
      <c r="F309" s="493"/>
      <c r="G309" s="487" t="s">
        <v>217</v>
      </c>
      <c r="H309" s="645">
        <v>93566</v>
      </c>
      <c r="I309" s="609">
        <v>3159.5</v>
      </c>
      <c r="J309" s="457">
        <v>0.3</v>
      </c>
      <c r="K309" s="1079">
        <f t="shared" ref="K309" si="53">ROUNDUP(I309*(1+J309),2)</f>
        <v>4107.3500000000004</v>
      </c>
      <c r="L309" s="521">
        <f t="shared" si="51"/>
        <v>24644.1</v>
      </c>
      <c r="M309" s="8"/>
      <c r="N309" s="1264">
        <f t="shared" si="52"/>
        <v>4107.3499999999995</v>
      </c>
      <c r="O309" s="521">
        <f>ROUNDUP(L309-($L$6*L309),2)</f>
        <v>24644.1</v>
      </c>
      <c r="P309" s="25">
        <v>0</v>
      </c>
      <c r="Q309" s="184"/>
      <c r="R309" s="25"/>
      <c r="S309" s="112"/>
      <c r="T309" s="112"/>
      <c r="U309" s="112"/>
      <c r="W309" s="25"/>
      <c r="X309" s="1075"/>
    </row>
    <row r="310" spans="1:24" outlineLevel="1" x14ac:dyDescent="0.25">
      <c r="A310" s="144"/>
      <c r="B310" s="511" t="s">
        <v>277</v>
      </c>
      <c r="C310" s="470" t="s">
        <v>1907</v>
      </c>
      <c r="D310" s="471" t="s">
        <v>199</v>
      </c>
      <c r="E310" s="523">
        <v>12</v>
      </c>
      <c r="F310" s="493"/>
      <c r="G310" s="487" t="s">
        <v>217</v>
      </c>
      <c r="H310" s="645">
        <v>93564</v>
      </c>
      <c r="I310" s="540">
        <v>3443.79</v>
      </c>
      <c r="J310" s="457">
        <v>0.3</v>
      </c>
      <c r="K310" s="1079">
        <f>ROUNDUP(I310*(1+J310),2)</f>
        <v>4476.93</v>
      </c>
      <c r="L310" s="521">
        <f t="shared" si="51"/>
        <v>53723.16</v>
      </c>
      <c r="M310" s="8"/>
      <c r="N310" s="1264">
        <f t="shared" si="52"/>
        <v>4476.93</v>
      </c>
      <c r="O310" s="521">
        <f>ROUNDUP(L310-($L$6*L310),2)</f>
        <v>53723.16</v>
      </c>
      <c r="P310" s="25">
        <v>0</v>
      </c>
      <c r="Q310" s="184"/>
      <c r="R310" s="25"/>
      <c r="S310" s="112"/>
      <c r="T310" s="112"/>
      <c r="U310" s="112"/>
      <c r="W310" s="25"/>
      <c r="X310" s="1075"/>
    </row>
    <row r="311" spans="1:24" outlineLevel="1" x14ac:dyDescent="0.25">
      <c r="A311" s="144"/>
      <c r="B311" s="511"/>
      <c r="C311" s="470"/>
      <c r="D311" s="471"/>
      <c r="E311" s="523"/>
      <c r="F311" s="493"/>
      <c r="G311" s="487"/>
      <c r="H311" s="645"/>
      <c r="I311" s="540"/>
      <c r="J311" s="457"/>
      <c r="K311" s="1079"/>
      <c r="L311" s="521"/>
      <c r="M311" s="8"/>
      <c r="N311" s="1264">
        <f>K311-(K311*$L$6)</f>
        <v>0</v>
      </c>
      <c r="O311" s="521">
        <f t="shared" si="47"/>
        <v>0</v>
      </c>
      <c r="P311" s="25"/>
      <c r="Q311" s="184"/>
      <c r="R311" s="25"/>
      <c r="S311" s="318"/>
      <c r="T311" s="318"/>
      <c r="U311" s="318"/>
      <c r="W311" s="25"/>
      <c r="X311" s="1075"/>
    </row>
    <row r="312" spans="1:24" ht="12.75" outlineLevel="1" x14ac:dyDescent="0.25">
      <c r="A312" s="144"/>
      <c r="B312" s="511"/>
      <c r="C312" s="470"/>
      <c r="D312" s="471"/>
      <c r="E312" s="523"/>
      <c r="F312" s="493"/>
      <c r="G312" s="487"/>
      <c r="H312" s="645"/>
      <c r="I312" s="540"/>
      <c r="J312" s="457"/>
      <c r="K312" s="1079"/>
      <c r="L312" s="521"/>
      <c r="M312" s="8"/>
      <c r="N312" s="1264">
        <f>K312-(K312*$L$6)</f>
        <v>0</v>
      </c>
      <c r="O312" s="521">
        <f t="shared" si="47"/>
        <v>0</v>
      </c>
      <c r="P312" s="25">
        <f>COUNTIFS($C:$C,C312,$K:$K,CONCATENATE("&lt;&gt;",K312))</f>
        <v>0</v>
      </c>
      <c r="W312" s="25"/>
    </row>
    <row r="313" spans="1:24" ht="12.75" x14ac:dyDescent="0.25">
      <c r="A313" s="144"/>
      <c r="B313" s="511"/>
      <c r="C313" s="470"/>
      <c r="D313" s="471"/>
      <c r="E313" s="523"/>
      <c r="F313" s="493"/>
      <c r="G313" s="487"/>
      <c r="H313" s="645"/>
      <c r="I313" s="540"/>
      <c r="J313" s="457"/>
      <c r="K313" s="1079"/>
      <c r="L313" s="521"/>
      <c r="M313" s="8"/>
      <c r="N313" s="1264">
        <f>K313-(K313*$L$6)</f>
        <v>0</v>
      </c>
      <c r="O313" s="521">
        <f t="shared" si="47"/>
        <v>0</v>
      </c>
      <c r="P313" s="25"/>
    </row>
    <row r="314" spans="1:24" ht="13.5" thickBot="1" x14ac:dyDescent="0.3">
      <c r="A314" s="144"/>
      <c r="B314" s="473"/>
      <c r="C314" s="474"/>
      <c r="D314" s="475"/>
      <c r="E314" s="525"/>
      <c r="F314" s="476"/>
      <c r="G314" s="510"/>
      <c r="H314" s="644"/>
      <c r="I314" s="540"/>
      <c r="J314" s="545"/>
      <c r="K314" s="1245"/>
      <c r="L314" s="529"/>
      <c r="M314" s="8"/>
      <c r="N314" s="1264"/>
      <c r="O314" s="521"/>
    </row>
    <row r="315" spans="1:24" ht="13.5" thickBot="1" x14ac:dyDescent="0.3">
      <c r="A315" s="144"/>
      <c r="B315" s="1270" t="s">
        <v>17</v>
      </c>
      <c r="C315" s="1271"/>
      <c r="D315" s="1272"/>
      <c r="E315" s="1273"/>
      <c r="F315" s="1272"/>
      <c r="G315" s="1125">
        <f>SUM(L15,L27,L32,L42,L68,L87,L251,L258,L265,L278,L305)</f>
        <v>5708136.0199999996</v>
      </c>
      <c r="H315" s="1126"/>
      <c r="I315" s="1126"/>
      <c r="J315" s="1126"/>
      <c r="K315" s="1126"/>
      <c r="L315" s="1127"/>
      <c r="M315" s="8"/>
      <c r="N315" s="1235">
        <f>SUM(O15,O27,O32,O42,O68,O87,O251,O258,O265,O278,O305)</f>
        <v>5708136.0199999996</v>
      </c>
      <c r="O315" s="1236"/>
      <c r="Q315" s="25"/>
      <c r="R315" s="25"/>
    </row>
    <row r="316" spans="1:24" x14ac:dyDescent="0.25">
      <c r="B316" s="198"/>
      <c r="C316" s="199"/>
      <c r="D316" s="198"/>
      <c r="E316" s="599"/>
      <c r="F316" s="289"/>
      <c r="K316" s="1080"/>
      <c r="L316" s="599"/>
      <c r="M316" s="2"/>
      <c r="N316" s="1090"/>
      <c r="O316" s="2"/>
    </row>
    <row r="317" spans="1:24" x14ac:dyDescent="0.25">
      <c r="B317" s="1237" t="s">
        <v>1949</v>
      </c>
      <c r="C317" s="1237"/>
      <c r="D317" s="1237"/>
      <c r="E317" s="1237"/>
      <c r="F317" s="1237"/>
      <c r="G317" s="1237"/>
      <c r="H317" s="1237"/>
      <c r="I317" s="1237"/>
      <c r="J317" s="1237"/>
      <c r="K317" s="1237"/>
      <c r="L317" s="1237"/>
      <c r="M317" s="1237"/>
      <c r="N317" s="1237"/>
      <c r="O317" s="1237"/>
    </row>
    <row r="318" spans="1:24" x14ac:dyDescent="0.25">
      <c r="C318" s="293"/>
      <c r="D318" s="294"/>
      <c r="E318" s="602"/>
      <c r="F318" s="294"/>
      <c r="G318" s="294"/>
      <c r="H318" s="647"/>
      <c r="I318" s="602"/>
      <c r="J318" s="649"/>
      <c r="K318" s="1087"/>
      <c r="L318" s="602"/>
      <c r="M318" s="23"/>
      <c r="N318" s="1091"/>
      <c r="O318" s="23"/>
    </row>
    <row r="319" spans="1:24" x14ac:dyDescent="0.25">
      <c r="C319" s="1107"/>
      <c r="D319" s="1107"/>
      <c r="E319" s="1107"/>
      <c r="F319" s="1107"/>
      <c r="G319" s="1107"/>
      <c r="H319" s="1107"/>
      <c r="I319" s="1107"/>
      <c r="J319" s="1107"/>
      <c r="K319" s="1087"/>
      <c r="L319" s="602"/>
      <c r="M319" s="23"/>
      <c r="N319" s="1091"/>
      <c r="O319" s="23"/>
    </row>
    <row r="320" spans="1:24" x14ac:dyDescent="0.25">
      <c r="C320" s="1102"/>
      <c r="D320" s="1102"/>
      <c r="E320" s="1104"/>
      <c r="F320" s="294"/>
      <c r="G320" s="294"/>
      <c r="H320" s="647"/>
      <c r="I320" s="602"/>
      <c r="J320" s="649"/>
      <c r="K320" s="1087"/>
      <c r="L320" s="602"/>
      <c r="M320" s="23"/>
      <c r="N320" s="1091"/>
      <c r="O320" s="23"/>
    </row>
    <row r="321" spans="3:15" ht="29.25" customHeight="1" x14ac:dyDescent="0.25">
      <c r="C321" s="1108" t="s">
        <v>1953</v>
      </c>
      <c r="D321" s="1108"/>
      <c r="E321" s="1108"/>
      <c r="F321" s="1108"/>
      <c r="G321" s="1108"/>
      <c r="H321" s="1108"/>
      <c r="I321" s="1108"/>
      <c r="J321" s="1108"/>
      <c r="K321" s="1087"/>
      <c r="L321" s="602"/>
      <c r="M321" s="23"/>
      <c r="N321" s="1091"/>
      <c r="O321" s="23"/>
    </row>
    <row r="322" spans="3:15" x14ac:dyDescent="0.25">
      <c r="C322" s="23"/>
      <c r="D322" s="42"/>
      <c r="E322" s="42"/>
      <c r="F322" s="294"/>
      <c r="G322" s="294"/>
      <c r="H322" s="647"/>
      <c r="I322" s="602"/>
      <c r="J322" s="649"/>
      <c r="K322" s="1087"/>
      <c r="L322" s="602"/>
      <c r="M322" s="23"/>
      <c r="N322" s="1091"/>
      <c r="O322" s="23"/>
    </row>
    <row r="323" spans="3:15" x14ac:dyDescent="0.25">
      <c r="C323" s="293"/>
      <c r="D323" s="294"/>
      <c r="E323" s="602"/>
      <c r="F323" s="294"/>
      <c r="G323" s="294"/>
      <c r="H323" s="647"/>
      <c r="I323" s="602"/>
      <c r="J323" s="649"/>
      <c r="K323" s="1087"/>
      <c r="L323" s="602"/>
      <c r="M323" s="23"/>
      <c r="N323" s="1091"/>
      <c r="O323" s="23"/>
    </row>
    <row r="324" spans="3:15" x14ac:dyDescent="0.25">
      <c r="C324" s="293"/>
      <c r="D324" s="294"/>
      <c r="E324" s="602"/>
      <c r="F324" s="294"/>
      <c r="G324" s="294"/>
      <c r="H324" s="647"/>
      <c r="I324" s="602"/>
      <c r="J324" s="649"/>
      <c r="K324" s="1087"/>
      <c r="L324" s="602"/>
      <c r="M324" s="23"/>
      <c r="N324" s="1091"/>
      <c r="O324" s="23"/>
    </row>
    <row r="325" spans="3:15" x14ac:dyDescent="0.25">
      <c r="C325" s="293"/>
      <c r="D325" s="294"/>
      <c r="E325" s="602"/>
      <c r="F325" s="294"/>
      <c r="G325" s="294"/>
      <c r="H325" s="647"/>
      <c r="I325" s="602"/>
      <c r="J325" s="649"/>
      <c r="K325" s="1087"/>
      <c r="L325" s="602"/>
      <c r="M325" s="23"/>
      <c r="N325" s="1091"/>
      <c r="O325" s="23"/>
    </row>
    <row r="326" spans="3:15" x14ac:dyDescent="0.25">
      <c r="C326" s="293"/>
      <c r="D326" s="294"/>
      <c r="E326" s="602"/>
      <c r="F326" s="294"/>
      <c r="G326" s="294"/>
      <c r="H326" s="647"/>
      <c r="I326" s="602"/>
      <c r="J326" s="649"/>
      <c r="K326" s="1087"/>
      <c r="L326" s="602"/>
      <c r="M326" s="23"/>
      <c r="N326" s="1091"/>
      <c r="O326" s="23"/>
    </row>
    <row r="327" spans="3:15" x14ac:dyDescent="0.25">
      <c r="C327" s="293"/>
      <c r="D327" s="294"/>
      <c r="E327" s="602"/>
      <c r="F327" s="294"/>
      <c r="G327" s="294"/>
      <c r="H327" s="647"/>
      <c r="I327" s="602"/>
      <c r="J327" s="649"/>
      <c r="K327" s="1087"/>
      <c r="L327" s="602"/>
      <c r="M327" s="23"/>
      <c r="N327" s="1091"/>
      <c r="O327" s="23"/>
    </row>
    <row r="328" spans="3:15" x14ac:dyDescent="0.25">
      <c r="C328" s="293"/>
      <c r="D328" s="294"/>
      <c r="E328" s="602"/>
      <c r="F328" s="294"/>
      <c r="G328" s="294"/>
      <c r="H328" s="647"/>
      <c r="I328" s="602"/>
      <c r="J328" s="649"/>
      <c r="K328" s="1087"/>
      <c r="L328" s="602"/>
      <c r="M328" s="23"/>
      <c r="N328" s="1091"/>
      <c r="O328" s="23"/>
    </row>
    <row r="329" spans="3:15" x14ac:dyDescent="0.25">
      <c r="C329" s="293"/>
      <c r="D329" s="294"/>
      <c r="E329" s="602"/>
      <c r="F329" s="294"/>
      <c r="G329" s="294"/>
      <c r="H329" s="647"/>
      <c r="I329" s="602"/>
      <c r="J329" s="649"/>
      <c r="K329" s="1087"/>
      <c r="L329" s="602"/>
      <c r="M329" s="23"/>
      <c r="N329" s="1091"/>
      <c r="O329" s="23"/>
    </row>
    <row r="330" spans="3:15" x14ac:dyDescent="0.25">
      <c r="G330" s="295"/>
    </row>
  </sheetData>
  <mergeCells count="24">
    <mergeCell ref="B317:O317"/>
    <mergeCell ref="E319:F319"/>
    <mergeCell ref="G319:H319"/>
    <mergeCell ref="I319:J319"/>
    <mergeCell ref="N2:O11"/>
    <mergeCell ref="C6:E6"/>
    <mergeCell ref="C7:E7"/>
    <mergeCell ref="B2:L2"/>
    <mergeCell ref="N12:O12"/>
    <mergeCell ref="B11:L11"/>
    <mergeCell ref="N315:O315"/>
    <mergeCell ref="G315:L315"/>
    <mergeCell ref="H12:H13"/>
    <mergeCell ref="K12:L12"/>
    <mergeCell ref="B12:B13"/>
    <mergeCell ref="C12:C13"/>
    <mergeCell ref="D12:D13"/>
    <mergeCell ref="E12:E13"/>
    <mergeCell ref="F12:F13"/>
    <mergeCell ref="G12:G13"/>
    <mergeCell ref="I12:I13"/>
    <mergeCell ref="C319:D319"/>
    <mergeCell ref="J12:J13"/>
    <mergeCell ref="C321:J321"/>
  </mergeCells>
  <pageMargins left="0.51181102362204722" right="0.51181102362204722" top="0.78740157480314965" bottom="0.78740157480314965" header="0.31496062992125984" footer="0.31496062992125984"/>
  <pageSetup paperSize="9" scale="85" fitToHeight="0" orientation="landscape" r:id="rId1"/>
  <rowBreaks count="1" manualBreakCount="1">
    <brk id="304" max="14" man="1"/>
  </rowBreaks>
  <ignoredErrors>
    <ignoredError sqref="K5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 summaryRight="0"/>
    <pageSetUpPr fitToPage="1"/>
  </sheetPr>
  <dimension ref="A1:V101"/>
  <sheetViews>
    <sheetView showGridLines="0" view="pageBreakPreview" zoomScale="70" zoomScaleNormal="40" zoomScaleSheetLayoutView="70" workbookViewId="0">
      <selection activeCell="N2" sqref="N2:O11"/>
    </sheetView>
  </sheetViews>
  <sheetFormatPr defaultColWidth="9.140625" defaultRowHeight="15.75" outlineLevelRow="3" x14ac:dyDescent="0.25"/>
  <cols>
    <col min="1" max="1" width="1.42578125" style="45" customWidth="1"/>
    <col min="2" max="2" width="13.5703125" style="62" customWidth="1"/>
    <col min="3" max="3" width="40.140625" style="26" customWidth="1"/>
    <col min="4" max="4" width="18.28515625" style="190" customWidth="1"/>
    <col min="5" max="5" width="15.7109375" style="621" customWidth="1"/>
    <col min="6" max="6" width="27.7109375" style="28" hidden="1" customWidth="1"/>
    <col min="7" max="7" width="25.7109375" style="4" hidden="1" customWidth="1"/>
    <col min="8" max="8" width="12.7109375" style="624" hidden="1" customWidth="1"/>
    <col min="9" max="9" width="10.42578125" style="772" hidden="1" customWidth="1"/>
    <col min="10" max="10" width="12.7109375" style="650" hidden="1" customWidth="1"/>
    <col min="11" max="11" width="18.42578125" style="618" customWidth="1"/>
    <col min="12" max="12" width="17" style="618" customWidth="1"/>
    <col min="13" max="13" width="2.85546875" style="27" customWidth="1"/>
    <col min="14" max="14" width="18.42578125" style="27" customWidth="1"/>
    <col min="15" max="15" width="13.5703125" style="27" customWidth="1"/>
    <col min="16" max="16" width="15.7109375" style="27" customWidth="1"/>
    <col min="17" max="17" width="15.5703125" style="23" customWidth="1"/>
    <col min="18" max="18" width="10.7109375" style="23" customWidth="1"/>
    <col min="19" max="19" width="11" style="23" bestFit="1" customWidth="1"/>
    <col min="20" max="20" width="12.42578125" style="23" bestFit="1" customWidth="1"/>
    <col min="21" max="16384" width="9.140625" style="23"/>
  </cols>
  <sheetData>
    <row r="1" spans="1:19" ht="16.5" thickBot="1" x14ac:dyDescent="0.3">
      <c r="A1" s="88"/>
      <c r="B1" s="156"/>
      <c r="C1" s="10"/>
      <c r="D1" s="156"/>
      <c r="E1" s="619"/>
      <c r="F1" s="11"/>
      <c r="K1" s="329"/>
      <c r="L1" s="329"/>
      <c r="M1" s="3"/>
      <c r="N1" s="3"/>
      <c r="O1" s="3"/>
      <c r="P1" s="3"/>
    </row>
    <row r="2" spans="1:19" s="24" customFormat="1" ht="16.5" thickBot="1" x14ac:dyDescent="0.3">
      <c r="A2" s="312"/>
      <c r="B2" s="1123" t="s">
        <v>1954</v>
      </c>
      <c r="C2" s="1124"/>
      <c r="D2" s="1124"/>
      <c r="E2" s="1124"/>
      <c r="F2" s="1124"/>
      <c r="G2" s="1124"/>
      <c r="H2" s="1124"/>
      <c r="I2" s="1124"/>
      <c r="J2" s="1124"/>
      <c r="K2" s="1124"/>
      <c r="L2" s="771"/>
      <c r="M2" s="5"/>
      <c r="N2" s="1251" t="s">
        <v>1959</v>
      </c>
      <c r="O2" s="1252"/>
      <c r="P2" s="5"/>
    </row>
    <row r="3" spans="1:19" x14ac:dyDescent="0.25">
      <c r="A3" s="88"/>
      <c r="B3" s="1223" t="s">
        <v>1937</v>
      </c>
      <c r="C3" s="9" t="s">
        <v>1938</v>
      </c>
      <c r="D3" s="13"/>
      <c r="E3" s="47"/>
      <c r="F3" s="1224"/>
      <c r="G3" s="1225"/>
      <c r="H3" s="638"/>
      <c r="I3" s="512"/>
      <c r="J3" s="542"/>
      <c r="K3" s="1081"/>
      <c r="L3" s="513"/>
      <c r="M3" s="8"/>
      <c r="N3" s="1253"/>
      <c r="O3" s="1254"/>
      <c r="P3" s="8"/>
    </row>
    <row r="4" spans="1:19" x14ac:dyDescent="0.25">
      <c r="A4" s="88"/>
      <c r="B4" s="1223" t="s">
        <v>1939</v>
      </c>
      <c r="C4" s="9" t="s">
        <v>1942</v>
      </c>
      <c r="D4" s="13"/>
      <c r="E4" s="47"/>
      <c r="F4" s="1224"/>
      <c r="G4" s="1225"/>
      <c r="H4" s="637"/>
      <c r="I4" s="514"/>
      <c r="J4" s="543"/>
      <c r="K4" s="1082"/>
      <c r="L4" s="1062"/>
      <c r="M4" s="8"/>
      <c r="N4" s="1253"/>
      <c r="O4" s="1254"/>
      <c r="P4" s="8"/>
    </row>
    <row r="5" spans="1:19" x14ac:dyDescent="0.25">
      <c r="A5" s="88"/>
      <c r="B5" s="1223" t="s">
        <v>1940</v>
      </c>
      <c r="C5" s="9" t="s">
        <v>1958</v>
      </c>
      <c r="D5" s="13"/>
      <c r="E5" s="48"/>
      <c r="F5" s="1224"/>
      <c r="G5" s="1225"/>
      <c r="H5" s="637"/>
      <c r="I5" s="514"/>
      <c r="J5" s="543"/>
      <c r="K5" s="1082"/>
      <c r="L5" s="515"/>
      <c r="M5" s="8"/>
      <c r="N5" s="1253"/>
      <c r="O5" s="1254"/>
      <c r="P5" s="8"/>
    </row>
    <row r="6" spans="1:19" ht="25.5" x14ac:dyDescent="0.25">
      <c r="A6" s="88"/>
      <c r="B6" s="1223" t="s">
        <v>1944</v>
      </c>
      <c r="C6" s="1095"/>
      <c r="D6" s="1209"/>
      <c r="E6" s="1209"/>
      <c r="F6" s="1209"/>
      <c r="G6" s="201"/>
      <c r="H6" s="1210"/>
      <c r="I6" s="1210"/>
      <c r="J6" s="1210"/>
      <c r="K6" s="1230" t="s">
        <v>1941</v>
      </c>
      <c r="L6" s="1226">
        <v>0</v>
      </c>
      <c r="M6" s="8"/>
      <c r="N6" s="1253"/>
      <c r="O6" s="1254"/>
      <c r="P6" s="8"/>
    </row>
    <row r="7" spans="1:19" ht="39.75" customHeight="1" x14ac:dyDescent="0.25">
      <c r="A7" s="88"/>
      <c r="B7" s="1223" t="s">
        <v>1951</v>
      </c>
      <c r="C7" s="1095"/>
      <c r="D7" s="1209"/>
      <c r="E7" s="1209"/>
      <c r="F7" s="1061"/>
      <c r="G7" s="201"/>
      <c r="H7" s="637"/>
      <c r="I7" s="514"/>
      <c r="J7" s="543"/>
      <c r="K7" s="1222" t="s">
        <v>1950</v>
      </c>
      <c r="L7" s="656"/>
      <c r="M7" s="8"/>
      <c r="N7" s="1253"/>
      <c r="O7" s="1254"/>
      <c r="P7" s="8"/>
    </row>
    <row r="8" spans="1:19" x14ac:dyDescent="0.25">
      <c r="A8" s="88"/>
      <c r="B8" s="1227" t="s">
        <v>1947</v>
      </c>
      <c r="C8" s="1119"/>
      <c r="D8" s="1119"/>
      <c r="E8" s="1207"/>
      <c r="F8" s="1208"/>
      <c r="G8" s="201"/>
      <c r="H8" s="637"/>
      <c r="I8" s="514"/>
      <c r="J8" s="543"/>
      <c r="K8" s="1228"/>
      <c r="L8" s="656"/>
      <c r="M8" s="8"/>
      <c r="N8" s="1253"/>
      <c r="O8" s="1254"/>
      <c r="P8" s="8"/>
    </row>
    <row r="9" spans="1:19" x14ac:dyDescent="0.25">
      <c r="A9" s="88"/>
      <c r="B9" s="1227" t="s">
        <v>1945</v>
      </c>
      <c r="C9" s="1205"/>
      <c r="D9" s="1205"/>
      <c r="E9" s="1206"/>
      <c r="F9" s="1206"/>
      <c r="G9" s="201"/>
      <c r="H9" s="637"/>
      <c r="I9" s="514"/>
      <c r="J9" s="543"/>
      <c r="K9" s="1228"/>
      <c r="L9" s="656"/>
      <c r="M9" s="8"/>
      <c r="N9" s="1253"/>
      <c r="O9" s="1254"/>
      <c r="P9" s="8"/>
    </row>
    <row r="10" spans="1:19" x14ac:dyDescent="0.25">
      <c r="A10" s="88"/>
      <c r="B10" s="1229"/>
      <c r="C10" s="7"/>
      <c r="D10" s="1061"/>
      <c r="E10" s="1061"/>
      <c r="F10" s="1061"/>
      <c r="G10" s="1098"/>
      <c r="H10" s="31"/>
      <c r="I10" s="1224"/>
      <c r="J10" s="543"/>
      <c r="K10" s="1082"/>
      <c r="L10" s="656"/>
      <c r="M10" s="8"/>
      <c r="N10" s="1253"/>
      <c r="O10" s="1254"/>
      <c r="P10" s="8"/>
    </row>
    <row r="11" spans="1:19" ht="16.5" thickBot="1" x14ac:dyDescent="0.3">
      <c r="A11" s="88"/>
      <c r="B11" s="1120" t="s">
        <v>1936</v>
      </c>
      <c r="C11" s="1121"/>
      <c r="D11" s="1121"/>
      <c r="E11" s="1121"/>
      <c r="F11" s="1121"/>
      <c r="G11" s="1121"/>
      <c r="H11" s="1121"/>
      <c r="I11" s="1121"/>
      <c r="J11" s="1121"/>
      <c r="K11" s="1121"/>
      <c r="L11" s="1122"/>
      <c r="M11" s="8"/>
      <c r="N11" s="1255"/>
      <c r="O11" s="1256"/>
      <c r="P11" s="8"/>
    </row>
    <row r="12" spans="1:19" x14ac:dyDescent="0.25">
      <c r="A12" s="88"/>
      <c r="B12" s="1154" t="s">
        <v>6</v>
      </c>
      <c r="C12" s="1148" t="s">
        <v>7</v>
      </c>
      <c r="D12" s="1148" t="s">
        <v>8</v>
      </c>
      <c r="E12" s="1141" t="s">
        <v>10</v>
      </c>
      <c r="F12" s="1148" t="s">
        <v>9</v>
      </c>
      <c r="G12" s="1148" t="s">
        <v>114</v>
      </c>
      <c r="H12" s="1141" t="s">
        <v>111</v>
      </c>
      <c r="I12" s="1150" t="s">
        <v>329</v>
      </c>
      <c r="J12" s="1152" t="s">
        <v>292</v>
      </c>
      <c r="K12" s="1143" t="s">
        <v>50</v>
      </c>
      <c r="L12" s="1144"/>
      <c r="M12" s="8"/>
      <c r="N12" s="1077" t="s">
        <v>50</v>
      </c>
      <c r="O12" s="1257" t="s">
        <v>113</v>
      </c>
      <c r="P12" s="8"/>
    </row>
    <row r="13" spans="1:19" s="24" customFormat="1" ht="12.75" x14ac:dyDescent="0.25">
      <c r="A13" s="313"/>
      <c r="B13" s="1155"/>
      <c r="C13" s="1149"/>
      <c r="D13" s="1149"/>
      <c r="E13" s="1142"/>
      <c r="F13" s="1149"/>
      <c r="G13" s="1149"/>
      <c r="H13" s="1142"/>
      <c r="I13" s="1151"/>
      <c r="J13" s="1153"/>
      <c r="K13" s="355" t="s">
        <v>112</v>
      </c>
      <c r="L13" s="1078" t="s">
        <v>113</v>
      </c>
      <c r="M13" s="14"/>
      <c r="N13" s="1077" t="s">
        <v>112</v>
      </c>
      <c r="O13" s="1258"/>
      <c r="P13" s="14"/>
    </row>
    <row r="14" spans="1:19" s="24" customFormat="1" ht="12.75" x14ac:dyDescent="0.25">
      <c r="A14" s="313"/>
      <c r="B14" s="160" t="s">
        <v>14</v>
      </c>
      <c r="C14" s="161" t="s">
        <v>70</v>
      </c>
      <c r="D14" s="162"/>
      <c r="E14" s="622"/>
      <c r="F14" s="162"/>
      <c r="G14" s="164"/>
      <c r="H14" s="625"/>
      <c r="I14" s="192"/>
      <c r="J14" s="651"/>
      <c r="K14" s="330"/>
      <c r="L14" s="610">
        <f>SUM(L15:L18)</f>
        <v>2132.87</v>
      </c>
      <c r="M14" s="14"/>
      <c r="N14" s="1071"/>
      <c r="O14" s="613">
        <f>SUM(O15:O18)</f>
        <v>2132.87</v>
      </c>
      <c r="P14" s="14"/>
    </row>
    <row r="15" spans="1:19" ht="25.5" x14ac:dyDescent="0.25">
      <c r="A15" s="91">
        <v>1</v>
      </c>
      <c r="B15" s="321" t="s">
        <v>11</v>
      </c>
      <c r="C15" s="322" t="s">
        <v>1927</v>
      </c>
      <c r="D15" s="323" t="s">
        <v>59</v>
      </c>
      <c r="E15" s="783">
        <v>2.63</v>
      </c>
      <c r="F15" s="417" t="s">
        <v>126</v>
      </c>
      <c r="G15" s="418" t="s">
        <v>361</v>
      </c>
      <c r="H15" s="626" t="s">
        <v>118</v>
      </c>
      <c r="I15" s="774" t="s">
        <v>35</v>
      </c>
      <c r="J15" s="550" t="s">
        <v>1797</v>
      </c>
      <c r="K15" s="1072">
        <v>413.19</v>
      </c>
      <c r="L15" s="766">
        <f>ROUNDUP(K15*E15,2)</f>
        <v>1086.69</v>
      </c>
      <c r="M15" s="8"/>
      <c r="N15" s="1212">
        <f>O15/E15</f>
        <v>413.19011406844112</v>
      </c>
      <c r="O15" s="1041">
        <f>ROUNDUP(L15-($L$6*L15),2)</f>
        <v>1086.69</v>
      </c>
      <c r="P15" s="8"/>
    </row>
    <row r="16" spans="1:19" ht="25.5" x14ac:dyDescent="0.25">
      <c r="A16" s="314"/>
      <c r="B16" s="324" t="s">
        <v>1</v>
      </c>
      <c r="C16" s="18" t="s">
        <v>1925</v>
      </c>
      <c r="D16" s="229" t="s">
        <v>55</v>
      </c>
      <c r="E16" s="784">
        <v>21.94</v>
      </c>
      <c r="F16" s="421" t="s">
        <v>127</v>
      </c>
      <c r="G16" s="422" t="s">
        <v>361</v>
      </c>
      <c r="H16" s="627" t="s">
        <v>117</v>
      </c>
      <c r="I16" s="775" t="s">
        <v>35</v>
      </c>
      <c r="J16" s="547" t="s">
        <v>1797</v>
      </c>
      <c r="K16" s="873">
        <v>6.84</v>
      </c>
      <c r="L16" s="767">
        <f t="shared" ref="L16:L18" si="0">ROUNDUP(K16*E16,2)</f>
        <v>150.07</v>
      </c>
      <c r="M16" s="8"/>
      <c r="N16" s="1212">
        <f>O16/E16</f>
        <v>6.8400182315405642</v>
      </c>
      <c r="O16" s="1041">
        <f>ROUNDUP(L16-($L$6*L16),2)</f>
        <v>150.07</v>
      </c>
      <c r="P16" s="8"/>
      <c r="S16" s="310"/>
    </row>
    <row r="17" spans="1:22" ht="25.5" x14ac:dyDescent="0.25">
      <c r="A17" s="314"/>
      <c r="B17" s="324" t="s">
        <v>2</v>
      </c>
      <c r="C17" s="18" t="s">
        <v>1926</v>
      </c>
      <c r="D17" s="237" t="s">
        <v>59</v>
      </c>
      <c r="E17" s="784">
        <v>2.63</v>
      </c>
      <c r="F17" s="421" t="s">
        <v>128</v>
      </c>
      <c r="G17" s="422" t="s">
        <v>361</v>
      </c>
      <c r="H17" s="627">
        <v>570210</v>
      </c>
      <c r="I17" s="775" t="s">
        <v>35</v>
      </c>
      <c r="J17" s="547" t="s">
        <v>1797</v>
      </c>
      <c r="K17" s="873">
        <v>326.29000000000002</v>
      </c>
      <c r="L17" s="767">
        <f t="shared" si="0"/>
        <v>858.15</v>
      </c>
      <c r="M17" s="8"/>
      <c r="N17" s="1212">
        <f>O17/E17</f>
        <v>326.29277566539923</v>
      </c>
      <c r="O17" s="1041">
        <f>ROUNDUP(L17-($L$6*L17),2)</f>
        <v>858.15</v>
      </c>
      <c r="P17" s="8"/>
      <c r="S17" s="310"/>
    </row>
    <row r="18" spans="1:22" ht="12.75" x14ac:dyDescent="0.25">
      <c r="A18" s="314"/>
      <c r="B18" s="325" t="s">
        <v>3</v>
      </c>
      <c r="C18" s="327" t="s">
        <v>1924</v>
      </c>
      <c r="D18" s="328" t="s">
        <v>55</v>
      </c>
      <c r="E18" s="785">
        <v>21.94</v>
      </c>
      <c r="F18" s="424" t="s">
        <v>128</v>
      </c>
      <c r="G18" s="425" t="s">
        <v>115</v>
      </c>
      <c r="H18" s="628">
        <v>561120</v>
      </c>
      <c r="I18" s="776" t="s">
        <v>35</v>
      </c>
      <c r="J18" s="551" t="s">
        <v>1797</v>
      </c>
      <c r="K18" s="1073">
        <v>1.73</v>
      </c>
      <c r="L18" s="768">
        <f t="shared" si="0"/>
        <v>37.96</v>
      </c>
      <c r="M18" s="8"/>
      <c r="N18" s="1212">
        <f>O18/E18</f>
        <v>1.7301731996353691</v>
      </c>
      <c r="O18" s="1041">
        <f>ROUNDUP(L18-($L$6*L18),2)</f>
        <v>37.96</v>
      </c>
      <c r="P18" s="8"/>
      <c r="S18" s="310"/>
    </row>
    <row r="19" spans="1:22" ht="12.75" x14ac:dyDescent="0.25">
      <c r="A19" s="314"/>
      <c r="B19" s="160" t="s">
        <v>148</v>
      </c>
      <c r="C19" s="161" t="s">
        <v>103</v>
      </c>
      <c r="D19" s="162"/>
      <c r="E19" s="786"/>
      <c r="F19" s="427"/>
      <c r="G19" s="370"/>
      <c r="H19" s="629"/>
      <c r="I19" s="192"/>
      <c r="J19" s="651"/>
      <c r="K19" s="192"/>
      <c r="L19" s="610">
        <f>L20+L28+L36</f>
        <v>228733.57299999997</v>
      </c>
      <c r="M19" s="8"/>
      <c r="N19" s="1213"/>
      <c r="O19" s="613">
        <f>O20+O28+O36</f>
        <v>228733.61000000002</v>
      </c>
      <c r="P19" s="8"/>
      <c r="S19" s="310"/>
    </row>
    <row r="20" spans="1:22" ht="12.75" outlineLevel="2" x14ac:dyDescent="0.25">
      <c r="A20" s="91"/>
      <c r="B20" s="157" t="s">
        <v>12</v>
      </c>
      <c r="C20" s="54" t="s">
        <v>1840</v>
      </c>
      <c r="D20" s="55"/>
      <c r="E20" s="787"/>
      <c r="F20" s="430"/>
      <c r="G20" s="431"/>
      <c r="H20" s="630"/>
      <c r="I20" s="777"/>
      <c r="J20" s="652"/>
      <c r="K20" s="777"/>
      <c r="L20" s="611">
        <f>SUM(L21:L27)</f>
        <v>76142.877899999992</v>
      </c>
      <c r="M20" s="8"/>
      <c r="N20" s="1214"/>
      <c r="O20" s="611">
        <f>SUM(O21:O27)</f>
        <v>76142.91</v>
      </c>
      <c r="P20" s="8"/>
      <c r="Q20" s="25"/>
    </row>
    <row r="21" spans="1:22" ht="25.5" outlineLevel="3" x14ac:dyDescent="0.25">
      <c r="A21" s="91"/>
      <c r="B21" s="324" t="s">
        <v>1809</v>
      </c>
      <c r="C21" s="18" t="s">
        <v>1927</v>
      </c>
      <c r="D21" s="237" t="s">
        <v>59</v>
      </c>
      <c r="E21" s="788">
        <v>24.03</v>
      </c>
      <c r="F21" s="434" t="s">
        <v>126</v>
      </c>
      <c r="G21" s="422" t="s">
        <v>361</v>
      </c>
      <c r="H21" s="627" t="s">
        <v>118</v>
      </c>
      <c r="I21" s="775" t="s">
        <v>35</v>
      </c>
      <c r="J21" s="547" t="s">
        <v>1797</v>
      </c>
      <c r="K21" s="873">
        <v>413.19</v>
      </c>
      <c r="L21" s="537">
        <f>K21*E21</f>
        <v>9928.9557000000004</v>
      </c>
      <c r="M21" s="8"/>
      <c r="N21" s="1212">
        <f>O21/E21</f>
        <v>413.19017894298793</v>
      </c>
      <c r="O21" s="1041">
        <f>ROUNDUP(L21-($L$6*L21),2)</f>
        <v>9928.9600000000009</v>
      </c>
      <c r="P21" s="8"/>
      <c r="Q21" s="25"/>
    </row>
    <row r="22" spans="1:22" ht="25.5" outlineLevel="2" x14ac:dyDescent="0.25">
      <c r="A22" s="144"/>
      <c r="B22" s="324" t="s">
        <v>1810</v>
      </c>
      <c r="C22" s="18" t="s">
        <v>1925</v>
      </c>
      <c r="D22" s="237" t="s">
        <v>55</v>
      </c>
      <c r="E22" s="788">
        <v>250.31</v>
      </c>
      <c r="F22" s="434" t="s">
        <v>127</v>
      </c>
      <c r="G22" s="422" t="s">
        <v>361</v>
      </c>
      <c r="H22" s="627" t="s">
        <v>117</v>
      </c>
      <c r="I22" s="775" t="s">
        <v>35</v>
      </c>
      <c r="J22" s="547" t="s">
        <v>1797</v>
      </c>
      <c r="K22" s="873">
        <v>6.84</v>
      </c>
      <c r="L22" s="537">
        <f>K22*E22</f>
        <v>1712.1204</v>
      </c>
      <c r="M22" s="8"/>
      <c r="N22" s="1212">
        <f>O22/E22</f>
        <v>6.8400383524429698</v>
      </c>
      <c r="O22" s="1041">
        <f>ROUNDUP(L22-($L$6*L22),2)</f>
        <v>1712.1299999999999</v>
      </c>
      <c r="P22" s="8"/>
      <c r="Q22" s="25"/>
      <c r="S22" s="25"/>
      <c r="T22" s="112"/>
      <c r="U22" s="112"/>
      <c r="V22" s="112"/>
    </row>
    <row r="23" spans="1:22" ht="12.75" outlineLevel="2" x14ac:dyDescent="0.25">
      <c r="A23" s="144"/>
      <c r="B23" s="352" t="s">
        <v>1811</v>
      </c>
      <c r="C23" s="18" t="s">
        <v>75</v>
      </c>
      <c r="D23" s="237" t="s">
        <v>56</v>
      </c>
      <c r="E23" s="788">
        <v>37.549999999999997</v>
      </c>
      <c r="F23" s="434" t="s">
        <v>129</v>
      </c>
      <c r="G23" s="422" t="s">
        <v>361</v>
      </c>
      <c r="H23" s="627" t="s">
        <v>119</v>
      </c>
      <c r="I23" s="775">
        <v>105.19</v>
      </c>
      <c r="J23" s="547">
        <v>0.3</v>
      </c>
      <c r="K23" s="520">
        <f t="shared" ref="K23:K63" si="1">ROUNDUP(I23*(1+J23),2)</f>
        <v>136.75</v>
      </c>
      <c r="L23" s="537">
        <f t="shared" ref="L23" si="2">K23*E23</f>
        <v>5134.9624999999996</v>
      </c>
      <c r="M23" s="8"/>
      <c r="N23" s="1212">
        <f>O23/E23</f>
        <v>136.75019973368842</v>
      </c>
      <c r="O23" s="1041">
        <f>ROUNDUP(L23-($L$6*L23),2)</f>
        <v>5134.97</v>
      </c>
      <c r="P23" s="8"/>
      <c r="Q23" s="25"/>
      <c r="S23" s="25"/>
      <c r="T23" s="112"/>
      <c r="U23" s="112"/>
      <c r="V23" s="112"/>
    </row>
    <row r="24" spans="1:22" ht="12.75" outlineLevel="3" x14ac:dyDescent="0.25">
      <c r="A24" s="91"/>
      <c r="B24" s="324" t="s">
        <v>1812</v>
      </c>
      <c r="C24" s="18" t="s">
        <v>76</v>
      </c>
      <c r="D24" s="237" t="s">
        <v>56</v>
      </c>
      <c r="E24" s="788">
        <v>45.06</v>
      </c>
      <c r="F24" s="434" t="s">
        <v>130</v>
      </c>
      <c r="G24" s="422" t="s">
        <v>361</v>
      </c>
      <c r="H24" s="627">
        <v>516100</v>
      </c>
      <c r="I24" s="775">
        <v>73.83</v>
      </c>
      <c r="J24" s="547">
        <v>0.3</v>
      </c>
      <c r="K24" s="520">
        <f t="shared" si="1"/>
        <v>95.98</v>
      </c>
      <c r="L24" s="537">
        <f t="shared" ref="L24:L26" si="3">K24*E24</f>
        <v>4324.8588</v>
      </c>
      <c r="M24" s="8"/>
      <c r="N24" s="1212">
        <f>O24/E24</f>
        <v>95.980026631158466</v>
      </c>
      <c r="O24" s="1041">
        <f>ROUNDUP(L24-($L$6*L24),2)</f>
        <v>4324.8600000000006</v>
      </c>
      <c r="P24" s="8"/>
      <c r="Q24" s="25"/>
    </row>
    <row r="25" spans="1:22" ht="12.75" outlineLevel="3" x14ac:dyDescent="0.25">
      <c r="A25" s="91"/>
      <c r="B25" s="324" t="s">
        <v>1860</v>
      </c>
      <c r="C25" s="18" t="s">
        <v>87</v>
      </c>
      <c r="D25" s="237" t="s">
        <v>55</v>
      </c>
      <c r="E25" s="788">
        <v>250.31</v>
      </c>
      <c r="F25" s="434" t="s">
        <v>131</v>
      </c>
      <c r="G25" s="422" t="s">
        <v>115</v>
      </c>
      <c r="H25" s="627">
        <v>511200</v>
      </c>
      <c r="I25" s="775">
        <v>2.73</v>
      </c>
      <c r="J25" s="547">
        <v>0.3</v>
      </c>
      <c r="K25" s="520">
        <f t="shared" si="1"/>
        <v>3.55</v>
      </c>
      <c r="L25" s="537">
        <f t="shared" si="3"/>
        <v>888.60050000000001</v>
      </c>
      <c r="M25" s="8"/>
      <c r="N25" s="1212">
        <f>O25/E25</f>
        <v>3.5500379529383563</v>
      </c>
      <c r="O25" s="1041">
        <f>ROUNDUP(L25-($L$6*L25),2)</f>
        <v>888.61</v>
      </c>
      <c r="P25" s="8"/>
      <c r="Q25" s="25"/>
    </row>
    <row r="26" spans="1:22" ht="12.75" outlineLevel="3" x14ac:dyDescent="0.25">
      <c r="A26" s="91"/>
      <c r="B26" s="352" t="s">
        <v>1861</v>
      </c>
      <c r="C26" s="18" t="s">
        <v>1899</v>
      </c>
      <c r="D26" s="237" t="s">
        <v>55</v>
      </c>
      <c r="E26" s="788">
        <v>340</v>
      </c>
      <c r="F26" s="434" t="s">
        <v>89</v>
      </c>
      <c r="G26" s="422" t="s">
        <v>361</v>
      </c>
      <c r="H26" s="627" t="s">
        <v>139</v>
      </c>
      <c r="I26" s="775">
        <v>91.76</v>
      </c>
      <c r="J26" s="547">
        <v>0.3</v>
      </c>
      <c r="K26" s="520">
        <f t="shared" si="1"/>
        <v>119.29</v>
      </c>
      <c r="L26" s="537">
        <f t="shared" si="3"/>
        <v>40558.6</v>
      </c>
      <c r="M26" s="8"/>
      <c r="N26" s="1212">
        <f>O26/E26</f>
        <v>119.28999999999999</v>
      </c>
      <c r="O26" s="1041">
        <f>ROUNDUP(L26-($L$6*L26),2)</f>
        <v>40558.6</v>
      </c>
      <c r="P26" s="8"/>
      <c r="Q26" s="25"/>
    </row>
    <row r="27" spans="1:22" ht="12.75" outlineLevel="3" x14ac:dyDescent="0.25">
      <c r="A27" s="91"/>
      <c r="B27" s="324" t="s">
        <v>1862</v>
      </c>
      <c r="C27" s="18" t="s">
        <v>180</v>
      </c>
      <c r="D27" s="237" t="s">
        <v>40</v>
      </c>
      <c r="E27" s="788">
        <v>41</v>
      </c>
      <c r="F27" s="434" t="s">
        <v>1838</v>
      </c>
      <c r="G27" s="422" t="s">
        <v>116</v>
      </c>
      <c r="H27" s="627" t="s">
        <v>35</v>
      </c>
      <c r="I27" s="775">
        <v>255.06</v>
      </c>
      <c r="J27" s="547">
        <v>0.3</v>
      </c>
      <c r="K27" s="520">
        <f t="shared" si="1"/>
        <v>331.58</v>
      </c>
      <c r="L27" s="537">
        <f>K27*E27</f>
        <v>13594.779999999999</v>
      </c>
      <c r="M27" s="8"/>
      <c r="N27" s="1212">
        <f>O27/E27</f>
        <v>331.58000000000004</v>
      </c>
      <c r="O27" s="1041">
        <f>ROUNDUP(L27-($L$6*L27),2)</f>
        <v>13594.78</v>
      </c>
      <c r="P27" s="8"/>
      <c r="Q27" s="25"/>
    </row>
    <row r="28" spans="1:22" ht="12.75" outlineLevel="3" x14ac:dyDescent="0.25">
      <c r="A28" s="91"/>
      <c r="B28" s="157" t="s">
        <v>25</v>
      </c>
      <c r="C28" s="54" t="s">
        <v>1796</v>
      </c>
      <c r="D28" s="55"/>
      <c r="E28" s="787"/>
      <c r="F28" s="430"/>
      <c r="G28" s="431"/>
      <c r="H28" s="630"/>
      <c r="I28" s="777"/>
      <c r="J28" s="652"/>
      <c r="K28" s="777"/>
      <c r="L28" s="535">
        <f>SUM(L29:L35)</f>
        <v>30236.25</v>
      </c>
      <c r="M28" s="8"/>
      <c r="N28" s="1215"/>
      <c r="O28" s="535">
        <f>SUM(O29:O35)</f>
        <v>30236.25</v>
      </c>
      <c r="P28" s="8"/>
      <c r="Q28" s="25"/>
    </row>
    <row r="29" spans="1:22" ht="25.5" outlineLevel="3" x14ac:dyDescent="0.25">
      <c r="A29" s="91"/>
      <c r="B29" s="324" t="s">
        <v>1813</v>
      </c>
      <c r="C29" s="18" t="s">
        <v>73</v>
      </c>
      <c r="D29" s="237" t="s">
        <v>59</v>
      </c>
      <c r="E29" s="788">
        <v>30.82</v>
      </c>
      <c r="F29" s="434" t="s">
        <v>126</v>
      </c>
      <c r="G29" s="422" t="s">
        <v>361</v>
      </c>
      <c r="H29" s="627">
        <v>570350</v>
      </c>
      <c r="I29" s="775" t="s">
        <v>35</v>
      </c>
      <c r="J29" s="547" t="s">
        <v>1797</v>
      </c>
      <c r="K29" s="873">
        <v>413.19</v>
      </c>
      <c r="L29" s="537">
        <f t="shared" ref="L29:L35" si="4">ROUND(E29*K29,2)</f>
        <v>12734.52</v>
      </c>
      <c r="M29" s="8"/>
      <c r="N29" s="1212">
        <f>O29/E29</f>
        <v>413.19013627514602</v>
      </c>
      <c r="O29" s="1041">
        <f>ROUNDUP(L29-($L$6*L29),2)</f>
        <v>12734.52</v>
      </c>
      <c r="P29" s="8"/>
      <c r="Q29" s="25"/>
    </row>
    <row r="30" spans="1:22" ht="25.5" outlineLevel="3" x14ac:dyDescent="0.25">
      <c r="A30" s="91"/>
      <c r="B30" s="324" t="s">
        <v>1814</v>
      </c>
      <c r="C30" s="18" t="s">
        <v>1925</v>
      </c>
      <c r="D30" s="237" t="s">
        <v>55</v>
      </c>
      <c r="E30" s="788">
        <v>280.01</v>
      </c>
      <c r="F30" s="434" t="s">
        <v>127</v>
      </c>
      <c r="G30" s="422" t="s">
        <v>361</v>
      </c>
      <c r="H30" s="627">
        <v>560400</v>
      </c>
      <c r="I30" s="775" t="s">
        <v>35</v>
      </c>
      <c r="J30" s="547" t="s">
        <v>1797</v>
      </c>
      <c r="K30" s="873">
        <v>6.84</v>
      </c>
      <c r="L30" s="537">
        <f t="shared" si="4"/>
        <v>1915.27</v>
      </c>
      <c r="M30" s="8"/>
      <c r="N30" s="1212">
        <f>O30/E30</f>
        <v>6.8400057140816397</v>
      </c>
      <c r="O30" s="1041">
        <f>ROUNDUP(L30-($L$6*L30),2)</f>
        <v>1915.27</v>
      </c>
      <c r="P30" s="8"/>
      <c r="Q30" s="25"/>
    </row>
    <row r="31" spans="1:22" ht="12.75" outlineLevel="3" x14ac:dyDescent="0.25">
      <c r="A31" s="91"/>
      <c r="B31" s="324" t="s">
        <v>1815</v>
      </c>
      <c r="C31" s="18" t="s">
        <v>75</v>
      </c>
      <c r="D31" s="237" t="s">
        <v>56</v>
      </c>
      <c r="E31" s="788">
        <v>42</v>
      </c>
      <c r="F31" s="434" t="s">
        <v>129</v>
      </c>
      <c r="G31" s="422" t="s">
        <v>361</v>
      </c>
      <c r="H31" s="627">
        <v>531000</v>
      </c>
      <c r="I31" s="775">
        <v>105.19</v>
      </c>
      <c r="J31" s="547">
        <v>0.3</v>
      </c>
      <c r="K31" s="520">
        <f t="shared" si="1"/>
        <v>136.75</v>
      </c>
      <c r="L31" s="537">
        <f t="shared" si="4"/>
        <v>5743.5</v>
      </c>
      <c r="M31" s="8"/>
      <c r="N31" s="1212">
        <f>O31/E31</f>
        <v>136.75</v>
      </c>
      <c r="O31" s="1041">
        <f>ROUNDUP(L31-($L$6*L31),2)</f>
        <v>5743.5</v>
      </c>
      <c r="P31" s="8"/>
      <c r="Q31" s="25"/>
    </row>
    <row r="32" spans="1:22" ht="12.75" outlineLevel="3" x14ac:dyDescent="0.25">
      <c r="A32" s="91"/>
      <c r="B32" s="324" t="s">
        <v>1816</v>
      </c>
      <c r="C32" s="18" t="s">
        <v>76</v>
      </c>
      <c r="D32" s="237" t="s">
        <v>56</v>
      </c>
      <c r="E32" s="788">
        <v>50.4</v>
      </c>
      <c r="F32" s="434" t="s">
        <v>130</v>
      </c>
      <c r="G32" s="422" t="s">
        <v>361</v>
      </c>
      <c r="H32" s="627">
        <v>516100</v>
      </c>
      <c r="I32" s="775">
        <v>73.83</v>
      </c>
      <c r="J32" s="547">
        <v>0.3</v>
      </c>
      <c r="K32" s="520">
        <f t="shared" si="1"/>
        <v>95.98</v>
      </c>
      <c r="L32" s="537">
        <f t="shared" si="4"/>
        <v>4837.3900000000003</v>
      </c>
      <c r="M32" s="8"/>
      <c r="N32" s="1212">
        <f>O32/E32</f>
        <v>95.979960317460325</v>
      </c>
      <c r="O32" s="1041">
        <f>ROUNDUP(L32-($L$6*L32),2)</f>
        <v>4837.3900000000003</v>
      </c>
      <c r="P32" s="8"/>
      <c r="Q32" s="25"/>
    </row>
    <row r="33" spans="1:19" ht="12.75" outlineLevel="3" x14ac:dyDescent="0.25">
      <c r="A33" s="91"/>
      <c r="B33" s="324" t="s">
        <v>1817</v>
      </c>
      <c r="C33" s="18" t="s">
        <v>87</v>
      </c>
      <c r="D33" s="237" t="s">
        <v>55</v>
      </c>
      <c r="E33" s="788">
        <v>280.01</v>
      </c>
      <c r="F33" s="434" t="s">
        <v>131</v>
      </c>
      <c r="G33" s="422" t="s">
        <v>115</v>
      </c>
      <c r="H33" s="627">
        <v>511200</v>
      </c>
      <c r="I33" s="775">
        <v>2.73</v>
      </c>
      <c r="J33" s="547">
        <v>0.3</v>
      </c>
      <c r="K33" s="520">
        <f t="shared" si="1"/>
        <v>3.55</v>
      </c>
      <c r="L33" s="537">
        <f t="shared" si="4"/>
        <v>994.04</v>
      </c>
      <c r="M33" s="8"/>
      <c r="N33" s="1212">
        <f>O33/E33</f>
        <v>3.5500160708546122</v>
      </c>
      <c r="O33" s="1041">
        <f>ROUNDUP(L33-($L$6*L33),2)</f>
        <v>994.04</v>
      </c>
      <c r="P33" s="8"/>
      <c r="Q33" s="25"/>
    </row>
    <row r="34" spans="1:19" ht="12.75" outlineLevel="3" x14ac:dyDescent="0.25">
      <c r="A34" s="91"/>
      <c r="B34" s="324" t="s">
        <v>1818</v>
      </c>
      <c r="C34" s="18" t="s">
        <v>191</v>
      </c>
      <c r="D34" s="237" t="s">
        <v>55</v>
      </c>
      <c r="E34" s="788">
        <v>112.33</v>
      </c>
      <c r="F34" s="434" t="s">
        <v>95</v>
      </c>
      <c r="G34" s="422" t="s">
        <v>116</v>
      </c>
      <c r="H34" s="627" t="s">
        <v>35</v>
      </c>
      <c r="I34" s="775">
        <v>14.62</v>
      </c>
      <c r="J34" s="547">
        <v>0.3</v>
      </c>
      <c r="K34" s="520">
        <f t="shared" si="1"/>
        <v>19.010000000000002</v>
      </c>
      <c r="L34" s="537">
        <f t="shared" si="4"/>
        <v>2135.39</v>
      </c>
      <c r="M34" s="8"/>
      <c r="N34" s="1212">
        <f>O34/E34</f>
        <v>19.009970622273656</v>
      </c>
      <c r="O34" s="1041">
        <f>ROUNDUP(L34-($L$6*L34),2)</f>
        <v>2135.39</v>
      </c>
      <c r="P34" s="8"/>
      <c r="Q34" s="25"/>
    </row>
    <row r="35" spans="1:19" ht="12.75" outlineLevel="3" x14ac:dyDescent="0.25">
      <c r="A35" s="315"/>
      <c r="B35" s="352" t="s">
        <v>1819</v>
      </c>
      <c r="C35" s="18" t="s">
        <v>194</v>
      </c>
      <c r="D35" s="237" t="s">
        <v>56</v>
      </c>
      <c r="E35" s="788">
        <v>67.56</v>
      </c>
      <c r="F35" s="434" t="s">
        <v>123</v>
      </c>
      <c r="G35" s="422" t="s">
        <v>116</v>
      </c>
      <c r="H35" s="627" t="s">
        <v>35</v>
      </c>
      <c r="I35" s="775">
        <v>21.36</v>
      </c>
      <c r="J35" s="547">
        <v>0.3</v>
      </c>
      <c r="K35" s="520">
        <f t="shared" si="1"/>
        <v>27.770000000000003</v>
      </c>
      <c r="L35" s="537">
        <f t="shared" si="4"/>
        <v>1876.14</v>
      </c>
      <c r="M35" s="8"/>
      <c r="N35" s="1212">
        <f>O35/E35</f>
        <v>27.769982238010659</v>
      </c>
      <c r="O35" s="1041">
        <f>ROUNDUP(L35-($L$6*L35),2)</f>
        <v>1876.14</v>
      </c>
      <c r="P35" s="8"/>
      <c r="Q35" s="25"/>
    </row>
    <row r="36" spans="1:19" ht="12.75" outlineLevel="3" x14ac:dyDescent="0.25">
      <c r="A36" s="91"/>
      <c r="B36" s="157" t="s">
        <v>13</v>
      </c>
      <c r="C36" s="54" t="s">
        <v>102</v>
      </c>
      <c r="D36" s="55"/>
      <c r="E36" s="787"/>
      <c r="F36" s="430"/>
      <c r="G36" s="431"/>
      <c r="H36" s="630"/>
      <c r="I36" s="777"/>
      <c r="J36" s="652"/>
      <c r="K36" s="777"/>
      <c r="L36" s="611">
        <f>SUM(L37:L63)</f>
        <v>122354.4451</v>
      </c>
      <c r="M36" s="8"/>
      <c r="N36" s="1214"/>
      <c r="O36" s="611">
        <f>SUM(O37:O63)</f>
        <v>122354.45000000001</v>
      </c>
      <c r="P36" s="8"/>
      <c r="Q36" s="25"/>
    </row>
    <row r="37" spans="1:19" ht="12.75" outlineLevel="3" x14ac:dyDescent="0.25">
      <c r="A37" s="91"/>
      <c r="B37" s="324" t="s">
        <v>1820</v>
      </c>
      <c r="C37" s="18" t="s">
        <v>194</v>
      </c>
      <c r="D37" s="237" t="s">
        <v>56</v>
      </c>
      <c r="E37" s="788">
        <f>107.33+194.63+93.39</f>
        <v>395.34999999999997</v>
      </c>
      <c r="F37" s="434" t="s">
        <v>123</v>
      </c>
      <c r="G37" s="422" t="s">
        <v>116</v>
      </c>
      <c r="H37" s="627" t="s">
        <v>35</v>
      </c>
      <c r="I37" s="775">
        <v>21.36</v>
      </c>
      <c r="J37" s="547">
        <v>0.3</v>
      </c>
      <c r="K37" s="520">
        <f t="shared" si="1"/>
        <v>27.770000000000003</v>
      </c>
      <c r="L37" s="537">
        <f>K37*E37</f>
        <v>10978.869500000001</v>
      </c>
      <c r="M37" s="8"/>
      <c r="N37" s="1212">
        <f>O37/E37</f>
        <v>27.770001264702167</v>
      </c>
      <c r="O37" s="1041">
        <f>ROUNDUP(L37-($L$6*L37),2)</f>
        <v>10978.87</v>
      </c>
      <c r="P37" s="8"/>
      <c r="Q37" s="25"/>
    </row>
    <row r="38" spans="1:19" ht="25.5" outlineLevel="3" x14ac:dyDescent="0.25">
      <c r="A38" s="91"/>
      <c r="B38" s="352" t="s">
        <v>1821</v>
      </c>
      <c r="C38" s="18" t="s">
        <v>1896</v>
      </c>
      <c r="D38" s="237" t="s">
        <v>56</v>
      </c>
      <c r="E38" s="788">
        <v>13.58</v>
      </c>
      <c r="F38" s="434" t="s">
        <v>195</v>
      </c>
      <c r="G38" s="422" t="s">
        <v>116</v>
      </c>
      <c r="H38" s="627" t="s">
        <v>35</v>
      </c>
      <c r="I38" s="775">
        <v>39.380000000000003</v>
      </c>
      <c r="J38" s="547">
        <v>0.3</v>
      </c>
      <c r="K38" s="520">
        <f t="shared" si="1"/>
        <v>51.199999999999996</v>
      </c>
      <c r="L38" s="537">
        <f>K38*E38</f>
        <v>695.29599999999994</v>
      </c>
      <c r="M38" s="8"/>
      <c r="N38" s="1212">
        <f>O38/E38</f>
        <v>51.200294550810014</v>
      </c>
      <c r="O38" s="1041">
        <f>ROUNDUP(L38-($L$6*L38),2)</f>
        <v>695.3</v>
      </c>
      <c r="P38" s="8"/>
      <c r="Q38" s="25"/>
      <c r="S38" s="311"/>
    </row>
    <row r="39" spans="1:19" ht="25.5" outlineLevel="3" x14ac:dyDescent="0.25">
      <c r="A39" s="91"/>
      <c r="B39" s="324" t="s">
        <v>1822</v>
      </c>
      <c r="C39" s="18" t="s">
        <v>73</v>
      </c>
      <c r="D39" s="237" t="s">
        <v>59</v>
      </c>
      <c r="E39" s="788">
        <f>27.17</f>
        <v>27.17</v>
      </c>
      <c r="F39" s="434" t="s">
        <v>126</v>
      </c>
      <c r="G39" s="422" t="s">
        <v>361</v>
      </c>
      <c r="H39" s="627">
        <v>570350</v>
      </c>
      <c r="I39" s="775" t="s">
        <v>35</v>
      </c>
      <c r="J39" s="547" t="s">
        <v>1797</v>
      </c>
      <c r="K39" s="520">
        <v>413.19</v>
      </c>
      <c r="L39" s="537">
        <f t="shared" ref="L39:L46" si="5">ROUND(E39*K39,2)</f>
        <v>11226.37</v>
      </c>
      <c r="M39" s="8"/>
      <c r="N39" s="1212">
        <f>O39/E39</f>
        <v>413.18991534781009</v>
      </c>
      <c r="O39" s="1041">
        <f>ROUNDUP(L39-($L$6*L39),2)</f>
        <v>11226.37</v>
      </c>
      <c r="P39" s="8"/>
      <c r="Q39" s="25"/>
      <c r="S39" s="311"/>
    </row>
    <row r="40" spans="1:19" ht="25.5" outlineLevel="3" x14ac:dyDescent="0.25">
      <c r="A40" s="91"/>
      <c r="B40" s="324" t="s">
        <v>1823</v>
      </c>
      <c r="C40" s="18" t="s">
        <v>1925</v>
      </c>
      <c r="D40" s="237" t="s">
        <v>55</v>
      </c>
      <c r="E40" s="788">
        <v>283</v>
      </c>
      <c r="F40" s="434" t="s">
        <v>127</v>
      </c>
      <c r="G40" s="422" t="s">
        <v>361</v>
      </c>
      <c r="H40" s="627">
        <v>560400</v>
      </c>
      <c r="I40" s="775" t="s">
        <v>35</v>
      </c>
      <c r="J40" s="547" t="s">
        <v>1797</v>
      </c>
      <c r="K40" s="520">
        <v>6.84</v>
      </c>
      <c r="L40" s="537">
        <f t="shared" si="5"/>
        <v>1935.72</v>
      </c>
      <c r="M40" s="8"/>
      <c r="N40" s="1212">
        <f>O40/E40</f>
        <v>6.84</v>
      </c>
      <c r="O40" s="1041">
        <f>ROUNDUP(L40-($L$6*L40),2)</f>
        <v>1935.72</v>
      </c>
      <c r="P40" s="8"/>
      <c r="Q40" s="25"/>
    </row>
    <row r="41" spans="1:19" ht="12.75" outlineLevel="3" x14ac:dyDescent="0.25">
      <c r="A41" s="91"/>
      <c r="B41" s="324" t="s">
        <v>1824</v>
      </c>
      <c r="C41" s="18" t="s">
        <v>75</v>
      </c>
      <c r="D41" s="237" t="s">
        <v>56</v>
      </c>
      <c r="E41" s="788">
        <v>42.45</v>
      </c>
      <c r="F41" s="434" t="s">
        <v>129</v>
      </c>
      <c r="G41" s="422" t="s">
        <v>361</v>
      </c>
      <c r="H41" s="627">
        <v>531000</v>
      </c>
      <c r="I41" s="775">
        <v>105.19</v>
      </c>
      <c r="J41" s="547">
        <v>0.3</v>
      </c>
      <c r="K41" s="520">
        <f t="shared" si="1"/>
        <v>136.75</v>
      </c>
      <c r="L41" s="537">
        <f t="shared" si="5"/>
        <v>5805.04</v>
      </c>
      <c r="M41" s="8"/>
      <c r="N41" s="1212">
        <f>O41/E41</f>
        <v>136.75005889281508</v>
      </c>
      <c r="O41" s="1041">
        <f>ROUNDUP(L41-($L$6*L41),2)</f>
        <v>5805.04</v>
      </c>
      <c r="P41" s="8"/>
      <c r="Q41" s="25"/>
    </row>
    <row r="42" spans="1:19" ht="12.75" outlineLevel="3" x14ac:dyDescent="0.25">
      <c r="A42" s="91"/>
      <c r="B42" s="324" t="s">
        <v>1825</v>
      </c>
      <c r="C42" s="18" t="s">
        <v>76</v>
      </c>
      <c r="D42" s="237" t="s">
        <v>56</v>
      </c>
      <c r="E42" s="788">
        <v>50.94</v>
      </c>
      <c r="F42" s="434" t="s">
        <v>130</v>
      </c>
      <c r="G42" s="422" t="s">
        <v>361</v>
      </c>
      <c r="H42" s="627">
        <v>516100</v>
      </c>
      <c r="I42" s="775">
        <v>73.83</v>
      </c>
      <c r="J42" s="547">
        <v>0.3</v>
      </c>
      <c r="K42" s="520">
        <f t="shared" si="1"/>
        <v>95.98</v>
      </c>
      <c r="L42" s="537">
        <f t="shared" si="5"/>
        <v>4889.22</v>
      </c>
      <c r="M42" s="8"/>
      <c r="N42" s="1212">
        <f>O42/E42</f>
        <v>95.979976442873976</v>
      </c>
      <c r="O42" s="1041">
        <f>ROUNDUP(L42-($L$6*L42),2)</f>
        <v>4889.22</v>
      </c>
      <c r="P42" s="8"/>
      <c r="Q42" s="25"/>
    </row>
    <row r="43" spans="1:19" ht="12.75" outlineLevel="3" x14ac:dyDescent="0.25">
      <c r="A43" s="91"/>
      <c r="B43" s="324" t="s">
        <v>1826</v>
      </c>
      <c r="C43" s="18" t="s">
        <v>87</v>
      </c>
      <c r="D43" s="237" t="s">
        <v>55</v>
      </c>
      <c r="E43" s="788">
        <v>283</v>
      </c>
      <c r="F43" s="434" t="s">
        <v>131</v>
      </c>
      <c r="G43" s="422" t="s">
        <v>115</v>
      </c>
      <c r="H43" s="627">
        <v>511200</v>
      </c>
      <c r="I43" s="775">
        <v>2.73</v>
      </c>
      <c r="J43" s="547">
        <v>0.3</v>
      </c>
      <c r="K43" s="520">
        <f t="shared" si="1"/>
        <v>3.55</v>
      </c>
      <c r="L43" s="537">
        <f t="shared" si="5"/>
        <v>1004.65</v>
      </c>
      <c r="M43" s="8"/>
      <c r="N43" s="1212">
        <f>O43/E43</f>
        <v>3.55</v>
      </c>
      <c r="O43" s="1041">
        <f>ROUNDUP(L43-($L$6*L43),2)</f>
        <v>1004.65</v>
      </c>
      <c r="P43" s="8"/>
      <c r="Q43" s="25"/>
    </row>
    <row r="44" spans="1:19" ht="12.75" outlineLevel="3" x14ac:dyDescent="0.25">
      <c r="A44" s="91"/>
      <c r="B44" s="324" t="s">
        <v>1827</v>
      </c>
      <c r="C44" s="18" t="s">
        <v>191</v>
      </c>
      <c r="D44" s="237" t="s">
        <v>55</v>
      </c>
      <c r="E44" s="788">
        <f>227.51+12.5</f>
        <v>240.01</v>
      </c>
      <c r="F44" s="434" t="s">
        <v>95</v>
      </c>
      <c r="G44" s="422" t="s">
        <v>116</v>
      </c>
      <c r="H44" s="627" t="s">
        <v>35</v>
      </c>
      <c r="I44" s="775">
        <v>14.62</v>
      </c>
      <c r="J44" s="547">
        <v>0.3</v>
      </c>
      <c r="K44" s="520">
        <f t="shared" si="1"/>
        <v>19.010000000000002</v>
      </c>
      <c r="L44" s="537">
        <f t="shared" si="5"/>
        <v>4562.59</v>
      </c>
      <c r="M44" s="8"/>
      <c r="N44" s="1212">
        <f>O44/E44</f>
        <v>19.009999583350695</v>
      </c>
      <c r="O44" s="1041">
        <f>ROUNDUP(L44-($L$6*L44),2)</f>
        <v>4562.59</v>
      </c>
      <c r="P44" s="8"/>
      <c r="Q44" s="25"/>
    </row>
    <row r="45" spans="1:19" ht="12.75" outlineLevel="3" x14ac:dyDescent="0.25">
      <c r="A45" s="315"/>
      <c r="B45" s="324" t="s">
        <v>1828</v>
      </c>
      <c r="C45" s="18" t="s">
        <v>193</v>
      </c>
      <c r="D45" s="237" t="s">
        <v>55</v>
      </c>
      <c r="E45" s="788">
        <v>227.51</v>
      </c>
      <c r="F45" s="434" t="s">
        <v>95</v>
      </c>
      <c r="G45" s="422" t="s">
        <v>116</v>
      </c>
      <c r="H45" s="627" t="s">
        <v>35</v>
      </c>
      <c r="I45" s="775">
        <v>22.96</v>
      </c>
      <c r="J45" s="547">
        <v>0.3</v>
      </c>
      <c r="K45" s="520">
        <f t="shared" si="1"/>
        <v>29.85</v>
      </c>
      <c r="L45" s="537">
        <f t="shared" si="5"/>
        <v>6791.17</v>
      </c>
      <c r="M45" s="8"/>
      <c r="N45" s="1212">
        <f>O45/E45</f>
        <v>29.849984616060834</v>
      </c>
      <c r="O45" s="1041">
        <f>ROUNDUP(L45-($L$6*L45),2)</f>
        <v>6791.17</v>
      </c>
      <c r="P45" s="8"/>
      <c r="Q45" s="25"/>
    </row>
    <row r="46" spans="1:19" ht="25.5" outlineLevel="3" x14ac:dyDescent="0.25">
      <c r="A46" s="315"/>
      <c r="B46" s="352" t="s">
        <v>1829</v>
      </c>
      <c r="C46" s="18" t="s">
        <v>1895</v>
      </c>
      <c r="D46" s="326" t="s">
        <v>56</v>
      </c>
      <c r="E46" s="789">
        <v>10.82</v>
      </c>
      <c r="F46" s="436" t="s">
        <v>195</v>
      </c>
      <c r="G46" s="437" t="s">
        <v>116</v>
      </c>
      <c r="H46" s="631" t="s">
        <v>35</v>
      </c>
      <c r="I46" s="775">
        <v>39.380000000000003</v>
      </c>
      <c r="J46" s="547">
        <v>0.3</v>
      </c>
      <c r="K46" s="520">
        <f t="shared" si="1"/>
        <v>51.199999999999996</v>
      </c>
      <c r="L46" s="612">
        <f t="shared" si="5"/>
        <v>553.98</v>
      </c>
      <c r="M46" s="8"/>
      <c r="N46" s="1212">
        <f>O46/E46</f>
        <v>51.199630314232905</v>
      </c>
      <c r="O46" s="1041">
        <f>ROUNDUP(L46-($L$6*L46),2)</f>
        <v>553.98</v>
      </c>
      <c r="P46" s="8"/>
      <c r="Q46" s="25"/>
    </row>
    <row r="47" spans="1:19" ht="25.5" outlineLevel="3" x14ac:dyDescent="0.25">
      <c r="A47" s="315"/>
      <c r="B47" s="324" t="s">
        <v>1842</v>
      </c>
      <c r="C47" s="18" t="s">
        <v>1881</v>
      </c>
      <c r="D47" s="326" t="s">
        <v>40</v>
      </c>
      <c r="E47" s="789">
        <v>43</v>
      </c>
      <c r="F47" s="436" t="s">
        <v>1838</v>
      </c>
      <c r="G47" s="437" t="s">
        <v>116</v>
      </c>
      <c r="H47" s="631" t="s">
        <v>35</v>
      </c>
      <c r="I47" s="775">
        <v>389.5</v>
      </c>
      <c r="J47" s="547">
        <v>0.3</v>
      </c>
      <c r="K47" s="520">
        <f t="shared" si="1"/>
        <v>506.35</v>
      </c>
      <c r="L47" s="612">
        <f t="shared" ref="L47:L52" si="6">K47*E47</f>
        <v>21773.05</v>
      </c>
      <c r="M47" s="8"/>
      <c r="N47" s="1212">
        <f>O47/E47</f>
        <v>506.34999999999997</v>
      </c>
      <c r="O47" s="1041">
        <f>ROUNDUP(L47-($L$6*L47),2)</f>
        <v>21773.05</v>
      </c>
      <c r="P47" s="8"/>
      <c r="Q47" s="25"/>
    </row>
    <row r="48" spans="1:19" ht="38.25" outlineLevel="3" x14ac:dyDescent="0.25">
      <c r="A48" s="315"/>
      <c r="B48" s="324" t="s">
        <v>1846</v>
      </c>
      <c r="C48" s="18" t="s">
        <v>1850</v>
      </c>
      <c r="D48" s="326" t="s">
        <v>40</v>
      </c>
      <c r="E48" s="789">
        <v>1</v>
      </c>
      <c r="F48" s="436" t="s">
        <v>1838</v>
      </c>
      <c r="G48" s="437" t="s">
        <v>116</v>
      </c>
      <c r="H48" s="631" t="s">
        <v>35</v>
      </c>
      <c r="I48" s="775">
        <v>5446.42</v>
      </c>
      <c r="J48" s="547">
        <v>0.3</v>
      </c>
      <c r="K48" s="520">
        <f t="shared" si="1"/>
        <v>7080.35</v>
      </c>
      <c r="L48" s="612">
        <f t="shared" si="6"/>
        <v>7080.35</v>
      </c>
      <c r="M48" s="8"/>
      <c r="N48" s="1212">
        <f>O48/E48</f>
        <v>7080.35</v>
      </c>
      <c r="O48" s="1041">
        <f>ROUNDUP(L48-($L$6*L48),2)</f>
        <v>7080.35</v>
      </c>
      <c r="P48" s="8"/>
      <c r="Q48" s="25"/>
    </row>
    <row r="49" spans="1:17" ht="38.25" outlineLevel="3" x14ac:dyDescent="0.25">
      <c r="A49" s="315"/>
      <c r="B49" s="324" t="s">
        <v>1847</v>
      </c>
      <c r="C49" s="18" t="s">
        <v>1851</v>
      </c>
      <c r="D49" s="326" t="s">
        <v>40</v>
      </c>
      <c r="E49" s="789">
        <v>1</v>
      </c>
      <c r="F49" s="436" t="s">
        <v>1838</v>
      </c>
      <c r="G49" s="437" t="s">
        <v>116</v>
      </c>
      <c r="H49" s="631" t="s">
        <v>35</v>
      </c>
      <c r="I49" s="775">
        <v>5837.97</v>
      </c>
      <c r="J49" s="547">
        <v>0.3</v>
      </c>
      <c r="K49" s="520">
        <f t="shared" si="1"/>
        <v>7589.37</v>
      </c>
      <c r="L49" s="612">
        <f t="shared" si="6"/>
        <v>7589.37</v>
      </c>
      <c r="M49" s="8"/>
      <c r="N49" s="1212">
        <f>O49/E49</f>
        <v>7589.37</v>
      </c>
      <c r="O49" s="1041">
        <f>ROUNDUP(L49-($L$6*L49),2)</f>
        <v>7589.37</v>
      </c>
      <c r="P49" s="8"/>
      <c r="Q49" s="25"/>
    </row>
    <row r="50" spans="1:17" ht="38.25" outlineLevel="3" x14ac:dyDescent="0.25">
      <c r="A50" s="315"/>
      <c r="B50" s="324" t="s">
        <v>1848</v>
      </c>
      <c r="C50" s="18" t="s">
        <v>1852</v>
      </c>
      <c r="D50" s="326" t="s">
        <v>40</v>
      </c>
      <c r="E50" s="789">
        <v>1</v>
      </c>
      <c r="F50" s="436" t="s">
        <v>1838</v>
      </c>
      <c r="G50" s="437" t="s">
        <v>116</v>
      </c>
      <c r="H50" s="631" t="s">
        <v>35</v>
      </c>
      <c r="I50" s="775">
        <v>5672.8600000000006</v>
      </c>
      <c r="J50" s="547">
        <v>0.3</v>
      </c>
      <c r="K50" s="520">
        <f t="shared" si="1"/>
        <v>7374.72</v>
      </c>
      <c r="L50" s="612">
        <f t="shared" si="6"/>
        <v>7374.72</v>
      </c>
      <c r="M50" s="8"/>
      <c r="N50" s="1212">
        <f>O50/E50</f>
        <v>7374.72</v>
      </c>
      <c r="O50" s="1041">
        <f>ROUNDUP(L50-($L$6*L50),2)</f>
        <v>7374.72</v>
      </c>
      <c r="P50" s="8"/>
      <c r="Q50" s="25"/>
    </row>
    <row r="51" spans="1:17" ht="25.5" outlineLevel="3" x14ac:dyDescent="0.25">
      <c r="A51" s="315"/>
      <c r="B51" s="324" t="s">
        <v>1849</v>
      </c>
      <c r="C51" s="18" t="s">
        <v>1858</v>
      </c>
      <c r="D51" s="326" t="s">
        <v>40</v>
      </c>
      <c r="E51" s="789">
        <v>1</v>
      </c>
      <c r="F51" s="436" t="s">
        <v>1838</v>
      </c>
      <c r="G51" s="437" t="s">
        <v>116</v>
      </c>
      <c r="H51" s="631" t="s">
        <v>35</v>
      </c>
      <c r="I51" s="775">
        <v>5290.71</v>
      </c>
      <c r="J51" s="547">
        <v>0.3</v>
      </c>
      <c r="K51" s="520">
        <f t="shared" si="1"/>
        <v>6877.93</v>
      </c>
      <c r="L51" s="612">
        <f t="shared" si="6"/>
        <v>6877.93</v>
      </c>
      <c r="M51" s="8"/>
      <c r="N51" s="1212">
        <f>O51/E51</f>
        <v>6877.93</v>
      </c>
      <c r="O51" s="1041">
        <f>ROUNDUP(L51-($L$6*L51),2)</f>
        <v>6877.93</v>
      </c>
      <c r="P51" s="8"/>
      <c r="Q51" s="25"/>
    </row>
    <row r="52" spans="1:17" ht="25.5" outlineLevel="3" x14ac:dyDescent="0.25">
      <c r="A52" s="315"/>
      <c r="B52" s="324" t="s">
        <v>1854</v>
      </c>
      <c r="C52" s="18" t="s">
        <v>1859</v>
      </c>
      <c r="D52" s="326" t="s">
        <v>40</v>
      </c>
      <c r="E52" s="789">
        <v>1</v>
      </c>
      <c r="F52" s="436" t="s">
        <v>1838</v>
      </c>
      <c r="G52" s="437" t="s">
        <v>116</v>
      </c>
      <c r="H52" s="631" t="s">
        <v>35</v>
      </c>
      <c r="I52" s="775">
        <v>4998.5600000000004</v>
      </c>
      <c r="J52" s="547">
        <v>0.3</v>
      </c>
      <c r="K52" s="520">
        <f t="shared" si="1"/>
        <v>6498.13</v>
      </c>
      <c r="L52" s="612">
        <f t="shared" si="6"/>
        <v>6498.13</v>
      </c>
      <c r="M52" s="8"/>
      <c r="N52" s="1212">
        <f>O52/E52</f>
        <v>6498.13</v>
      </c>
      <c r="O52" s="1041">
        <f>ROUNDUP(L52-($L$6*L52),2)</f>
        <v>6498.13</v>
      </c>
      <c r="P52" s="8"/>
      <c r="Q52" s="25"/>
    </row>
    <row r="53" spans="1:17" ht="25.5" outlineLevel="3" x14ac:dyDescent="0.25">
      <c r="A53" s="315"/>
      <c r="B53" s="324" t="s">
        <v>1863</v>
      </c>
      <c r="C53" s="18" t="s">
        <v>1875</v>
      </c>
      <c r="D53" s="326" t="s">
        <v>40</v>
      </c>
      <c r="E53" s="789">
        <v>1</v>
      </c>
      <c r="F53" s="436" t="s">
        <v>1838</v>
      </c>
      <c r="G53" s="437" t="s">
        <v>116</v>
      </c>
      <c r="H53" s="631" t="s">
        <v>35</v>
      </c>
      <c r="I53" s="775">
        <v>541.54</v>
      </c>
      <c r="J53" s="547">
        <v>0.3</v>
      </c>
      <c r="K53" s="520">
        <f t="shared" si="1"/>
        <v>704.01</v>
      </c>
      <c r="L53" s="612">
        <f t="shared" ref="L53:L61" si="7">K53*E53</f>
        <v>704.01</v>
      </c>
      <c r="M53" s="8"/>
      <c r="N53" s="1212">
        <f>O53/E53</f>
        <v>704.01</v>
      </c>
      <c r="O53" s="1041">
        <f>ROUNDUP(L53-($L$6*L53),2)</f>
        <v>704.01</v>
      </c>
      <c r="P53" s="8"/>
      <c r="Q53" s="25"/>
    </row>
    <row r="54" spans="1:17" ht="25.5" outlineLevel="3" x14ac:dyDescent="0.25">
      <c r="A54" s="315"/>
      <c r="B54" s="324" t="s">
        <v>1864</v>
      </c>
      <c r="C54" s="18" t="s">
        <v>1872</v>
      </c>
      <c r="D54" s="326" t="s">
        <v>40</v>
      </c>
      <c r="E54" s="789">
        <v>1</v>
      </c>
      <c r="F54" s="436" t="s">
        <v>1838</v>
      </c>
      <c r="G54" s="437" t="s">
        <v>116</v>
      </c>
      <c r="H54" s="631" t="s">
        <v>35</v>
      </c>
      <c r="I54" s="775">
        <v>791.26</v>
      </c>
      <c r="J54" s="547">
        <v>0.3</v>
      </c>
      <c r="K54" s="520">
        <f t="shared" si="1"/>
        <v>1028.6400000000001</v>
      </c>
      <c r="L54" s="612">
        <f t="shared" si="7"/>
        <v>1028.6400000000001</v>
      </c>
      <c r="M54" s="8"/>
      <c r="N54" s="1212">
        <f>O54/E54</f>
        <v>1028.6400000000001</v>
      </c>
      <c r="O54" s="1041">
        <f>ROUNDUP(L54-($L$6*L54),2)</f>
        <v>1028.6400000000001</v>
      </c>
      <c r="P54" s="8"/>
      <c r="Q54" s="25"/>
    </row>
    <row r="55" spans="1:17" ht="25.5" outlineLevel="3" x14ac:dyDescent="0.25">
      <c r="A55" s="315"/>
      <c r="B55" s="324" t="s">
        <v>1865</v>
      </c>
      <c r="C55" s="18" t="s">
        <v>1873</v>
      </c>
      <c r="D55" s="326" t="s">
        <v>40</v>
      </c>
      <c r="E55" s="789">
        <v>1</v>
      </c>
      <c r="F55" s="436" t="s">
        <v>1838</v>
      </c>
      <c r="G55" s="437" t="s">
        <v>116</v>
      </c>
      <c r="H55" s="631" t="s">
        <v>35</v>
      </c>
      <c r="I55" s="775">
        <v>636.49</v>
      </c>
      <c r="J55" s="547">
        <v>0.3</v>
      </c>
      <c r="K55" s="520">
        <f t="shared" si="1"/>
        <v>827.43999999999994</v>
      </c>
      <c r="L55" s="612">
        <f t="shared" si="7"/>
        <v>827.43999999999994</v>
      </c>
      <c r="M55" s="8"/>
      <c r="N55" s="1212">
        <f>O55/E55</f>
        <v>827.44</v>
      </c>
      <c r="O55" s="1041">
        <f>ROUNDUP(L55-($L$6*L55),2)</f>
        <v>827.44</v>
      </c>
      <c r="P55" s="8"/>
      <c r="Q55" s="25"/>
    </row>
    <row r="56" spans="1:17" ht="25.5" outlineLevel="3" x14ac:dyDescent="0.25">
      <c r="A56" s="315"/>
      <c r="B56" s="324" t="s">
        <v>1866</v>
      </c>
      <c r="C56" s="18" t="s">
        <v>1874</v>
      </c>
      <c r="D56" s="326" t="s">
        <v>40</v>
      </c>
      <c r="E56" s="789">
        <v>1</v>
      </c>
      <c r="F56" s="436" t="s">
        <v>1838</v>
      </c>
      <c r="G56" s="437" t="s">
        <v>116</v>
      </c>
      <c r="H56" s="631" t="s">
        <v>35</v>
      </c>
      <c r="I56" s="775">
        <v>969.54</v>
      </c>
      <c r="J56" s="547">
        <v>0.3</v>
      </c>
      <c r="K56" s="520">
        <f t="shared" si="1"/>
        <v>1260.4100000000001</v>
      </c>
      <c r="L56" s="612">
        <f t="shared" si="7"/>
        <v>1260.4100000000001</v>
      </c>
      <c r="M56" s="8"/>
      <c r="N56" s="1212">
        <f>O56/E56</f>
        <v>1260.4100000000001</v>
      </c>
      <c r="O56" s="1041">
        <f>ROUNDUP(L56-($L$6*L56),2)</f>
        <v>1260.4100000000001</v>
      </c>
      <c r="P56" s="8"/>
      <c r="Q56" s="25"/>
    </row>
    <row r="57" spans="1:17" ht="25.5" outlineLevel="3" x14ac:dyDescent="0.25">
      <c r="A57" s="315"/>
      <c r="B57" s="324" t="s">
        <v>1867</v>
      </c>
      <c r="C57" s="18" t="s">
        <v>1876</v>
      </c>
      <c r="D57" s="326" t="s">
        <v>40</v>
      </c>
      <c r="E57" s="789">
        <v>1</v>
      </c>
      <c r="F57" s="436" t="s">
        <v>1838</v>
      </c>
      <c r="G57" s="437" t="s">
        <v>116</v>
      </c>
      <c r="H57" s="631" t="s">
        <v>35</v>
      </c>
      <c r="I57" s="775">
        <v>1119.3399999999999</v>
      </c>
      <c r="J57" s="547">
        <v>0.3</v>
      </c>
      <c r="K57" s="520">
        <f t="shared" si="1"/>
        <v>1455.15</v>
      </c>
      <c r="L57" s="612">
        <f t="shared" si="7"/>
        <v>1455.15</v>
      </c>
      <c r="M57" s="8"/>
      <c r="N57" s="1212">
        <f>O57/E57</f>
        <v>1455.15</v>
      </c>
      <c r="O57" s="1041">
        <f>ROUNDUP(L57-($L$6*L57),2)</f>
        <v>1455.15</v>
      </c>
      <c r="P57" s="8"/>
      <c r="Q57" s="25"/>
    </row>
    <row r="58" spans="1:17" ht="25.5" outlineLevel="3" x14ac:dyDescent="0.25">
      <c r="A58" s="315"/>
      <c r="B58" s="324" t="s">
        <v>1868</v>
      </c>
      <c r="C58" s="18" t="s">
        <v>1877</v>
      </c>
      <c r="D58" s="326" t="s">
        <v>40</v>
      </c>
      <c r="E58" s="789">
        <v>1</v>
      </c>
      <c r="F58" s="436" t="s">
        <v>1838</v>
      </c>
      <c r="G58" s="437" t="s">
        <v>116</v>
      </c>
      <c r="H58" s="631" t="s">
        <v>35</v>
      </c>
      <c r="I58" s="775">
        <v>1042.1600000000001</v>
      </c>
      <c r="J58" s="547">
        <v>0.3</v>
      </c>
      <c r="K58" s="520">
        <f t="shared" si="1"/>
        <v>1354.81</v>
      </c>
      <c r="L58" s="612">
        <f t="shared" si="7"/>
        <v>1354.81</v>
      </c>
      <c r="M58" s="8"/>
      <c r="N58" s="1212">
        <f>O58/E58</f>
        <v>1354.81</v>
      </c>
      <c r="O58" s="1041">
        <f>ROUNDUP(L58-($L$6*L58),2)</f>
        <v>1354.81</v>
      </c>
      <c r="P58" s="8"/>
      <c r="Q58" s="25"/>
    </row>
    <row r="59" spans="1:17" ht="25.5" outlineLevel="3" x14ac:dyDescent="0.25">
      <c r="A59" s="315"/>
      <c r="B59" s="324" t="s">
        <v>1869</v>
      </c>
      <c r="C59" s="18" t="s">
        <v>1878</v>
      </c>
      <c r="D59" s="326" t="s">
        <v>40</v>
      </c>
      <c r="E59" s="789">
        <v>1</v>
      </c>
      <c r="F59" s="436" t="s">
        <v>1838</v>
      </c>
      <c r="G59" s="437" t="s">
        <v>116</v>
      </c>
      <c r="H59" s="631" t="s">
        <v>35</v>
      </c>
      <c r="I59" s="775">
        <v>1442.6</v>
      </c>
      <c r="J59" s="547">
        <v>0.3</v>
      </c>
      <c r="K59" s="520">
        <f t="shared" si="1"/>
        <v>1875.38</v>
      </c>
      <c r="L59" s="612">
        <f t="shared" si="7"/>
        <v>1875.38</v>
      </c>
      <c r="M59" s="8"/>
      <c r="N59" s="1212">
        <f>O59/E59</f>
        <v>1875.38</v>
      </c>
      <c r="O59" s="1041">
        <f>ROUNDUP(L59-($L$6*L59),2)</f>
        <v>1875.38</v>
      </c>
      <c r="P59" s="8"/>
      <c r="Q59" s="25"/>
    </row>
    <row r="60" spans="1:17" ht="25.5" outlineLevel="3" x14ac:dyDescent="0.25">
      <c r="A60" s="315"/>
      <c r="B60" s="324" t="s">
        <v>1870</v>
      </c>
      <c r="C60" s="18" t="s">
        <v>1879</v>
      </c>
      <c r="D60" s="326" t="s">
        <v>40</v>
      </c>
      <c r="E60" s="789">
        <v>1</v>
      </c>
      <c r="F60" s="436" t="s">
        <v>1838</v>
      </c>
      <c r="G60" s="437" t="s">
        <v>116</v>
      </c>
      <c r="H60" s="631" t="s">
        <v>35</v>
      </c>
      <c r="I60" s="775">
        <v>1522.76</v>
      </c>
      <c r="J60" s="547">
        <v>0.3</v>
      </c>
      <c r="K60" s="520">
        <f t="shared" si="1"/>
        <v>1979.59</v>
      </c>
      <c r="L60" s="612">
        <f t="shared" si="7"/>
        <v>1979.59</v>
      </c>
      <c r="M60" s="8"/>
      <c r="N60" s="1212">
        <f>O60/E60</f>
        <v>1979.59</v>
      </c>
      <c r="O60" s="1041">
        <f>ROUNDUP(L60-($L$6*L60),2)</f>
        <v>1979.59</v>
      </c>
      <c r="P60" s="8"/>
      <c r="Q60" s="25"/>
    </row>
    <row r="61" spans="1:17" ht="25.5" outlineLevel="3" x14ac:dyDescent="0.25">
      <c r="A61" s="315"/>
      <c r="B61" s="324" t="s">
        <v>1871</v>
      </c>
      <c r="C61" s="18" t="s">
        <v>1880</v>
      </c>
      <c r="D61" s="326" t="s">
        <v>40</v>
      </c>
      <c r="E61" s="789">
        <v>1</v>
      </c>
      <c r="F61" s="436" t="s">
        <v>1838</v>
      </c>
      <c r="G61" s="437" t="s">
        <v>116</v>
      </c>
      <c r="H61" s="631" t="s">
        <v>35</v>
      </c>
      <c r="I61" s="775">
        <v>1368.42</v>
      </c>
      <c r="J61" s="547">
        <v>0.3</v>
      </c>
      <c r="K61" s="520">
        <f t="shared" si="1"/>
        <v>1778.95</v>
      </c>
      <c r="L61" s="612">
        <f t="shared" si="7"/>
        <v>1778.95</v>
      </c>
      <c r="M61" s="8"/>
      <c r="N61" s="1212">
        <f>O61/E61</f>
        <v>1778.95</v>
      </c>
      <c r="O61" s="1041">
        <f>ROUNDUP(L61-($L$6*L61),2)</f>
        <v>1778.95</v>
      </c>
      <c r="P61" s="8"/>
      <c r="Q61" s="25"/>
    </row>
    <row r="62" spans="1:17" ht="12.75" outlineLevel="3" x14ac:dyDescent="0.25">
      <c r="A62" s="315"/>
      <c r="B62" s="324"/>
      <c r="C62" s="795" t="s">
        <v>1928</v>
      </c>
      <c r="D62" s="326"/>
      <c r="E62" s="789"/>
      <c r="F62" s="436"/>
      <c r="G62" s="437"/>
      <c r="H62" s="631"/>
      <c r="I62" s="775"/>
      <c r="J62" s="547"/>
      <c r="K62" s="520">
        <f t="shared" si="1"/>
        <v>0</v>
      </c>
      <c r="L62" s="612"/>
      <c r="M62" s="8"/>
      <c r="N62" s="1216" t="s">
        <v>35</v>
      </c>
      <c r="O62" s="1041">
        <f>ROUNDUP(L62-($L$6*L62),2)</f>
        <v>0</v>
      </c>
      <c r="P62" s="8"/>
      <c r="Q62" s="25"/>
    </row>
    <row r="63" spans="1:17" ht="38.25" outlineLevel="3" x14ac:dyDescent="0.25">
      <c r="A63" s="315"/>
      <c r="B63" s="324" t="s">
        <v>1922</v>
      </c>
      <c r="C63" s="18" t="s">
        <v>1923</v>
      </c>
      <c r="D63" s="326" t="s">
        <v>55</v>
      </c>
      <c r="E63" s="789">
        <f>3.68*11</f>
        <v>40.480000000000004</v>
      </c>
      <c r="F63" s="436" t="s">
        <v>1838</v>
      </c>
      <c r="G63" s="437" t="s">
        <v>116</v>
      </c>
      <c r="H63" s="631" t="s">
        <v>35</v>
      </c>
      <c r="I63" s="775">
        <v>84.625799999999998</v>
      </c>
      <c r="J63" s="547">
        <v>0.3</v>
      </c>
      <c r="K63" s="520">
        <f t="shared" si="1"/>
        <v>110.02000000000001</v>
      </c>
      <c r="L63" s="612">
        <f t="shared" ref="L63" si="8">K63*E63</f>
        <v>4453.6096000000007</v>
      </c>
      <c r="M63" s="8"/>
      <c r="N63" s="1212">
        <f>O63/E63</f>
        <v>110.02000988142292</v>
      </c>
      <c r="O63" s="1041">
        <f>ROUNDUP(L63-($L$6*L63),2)</f>
        <v>4453.6100000000006</v>
      </c>
      <c r="P63" s="8"/>
      <c r="Q63" s="25"/>
    </row>
    <row r="64" spans="1:17" ht="12.75" outlineLevel="3" x14ac:dyDescent="0.25">
      <c r="A64" s="315"/>
      <c r="B64" s="324"/>
      <c r="C64" s="18"/>
      <c r="D64" s="326"/>
      <c r="E64" s="789"/>
      <c r="F64" s="436"/>
      <c r="G64" s="437"/>
      <c r="H64" s="631"/>
      <c r="I64" s="775"/>
      <c r="J64" s="547"/>
      <c r="K64" s="794"/>
      <c r="L64" s="612"/>
      <c r="M64" s="8"/>
      <c r="N64" s="1212">
        <f>TRUNC((1-$L$6)*K64,2)</f>
        <v>0</v>
      </c>
      <c r="O64" s="1041">
        <f>ROUNDUP(N64*E64,2)</f>
        <v>0</v>
      </c>
      <c r="P64" s="8"/>
      <c r="Q64" s="25"/>
    </row>
    <row r="65" spans="1:18" ht="12.75" outlineLevel="3" x14ac:dyDescent="0.25">
      <c r="A65" s="315"/>
      <c r="B65" s="116" t="s">
        <v>15</v>
      </c>
      <c r="C65" s="51" t="s">
        <v>104</v>
      </c>
      <c r="D65" s="52"/>
      <c r="E65" s="790"/>
      <c r="F65" s="441"/>
      <c r="G65" s="375"/>
      <c r="H65" s="632"/>
      <c r="I65" s="778"/>
      <c r="J65" s="653"/>
      <c r="K65" s="778"/>
      <c r="L65" s="613">
        <f>SUM(L66,L69,L72,L74,L76,L78)</f>
        <v>351698.47</v>
      </c>
      <c r="M65" s="8"/>
      <c r="N65" s="1213"/>
      <c r="O65" s="613">
        <f>SUM(O66,O69,O72,O74,O76,O78)</f>
        <v>351698.47</v>
      </c>
      <c r="P65" s="8"/>
      <c r="Q65" s="25"/>
    </row>
    <row r="66" spans="1:18" ht="25.5" x14ac:dyDescent="0.25">
      <c r="A66" s="91"/>
      <c r="B66" s="319" t="s">
        <v>26</v>
      </c>
      <c r="C66" s="54" t="s">
        <v>1795</v>
      </c>
      <c r="D66" s="260"/>
      <c r="E66" s="791"/>
      <c r="F66" s="444"/>
      <c r="G66" s="445"/>
      <c r="H66" s="633"/>
      <c r="I66" s="276"/>
      <c r="J66" s="458"/>
      <c r="K66" s="993"/>
      <c r="L66" s="614">
        <f>SUM(L67:L68)</f>
        <v>84547.01999999999</v>
      </c>
      <c r="M66" s="8"/>
      <c r="N66" s="1217"/>
      <c r="O66" s="1058">
        <f>SUM(O67:O68)</f>
        <v>84547.01999999999</v>
      </c>
      <c r="P66" s="8"/>
      <c r="Q66" s="25"/>
    </row>
    <row r="67" spans="1:18" ht="76.5" x14ac:dyDescent="0.25">
      <c r="A67" s="91"/>
      <c r="B67" s="334" t="s">
        <v>335</v>
      </c>
      <c r="C67" s="20" t="s">
        <v>1629</v>
      </c>
      <c r="D67" s="237" t="s">
        <v>57</v>
      </c>
      <c r="E67" s="792">
        <v>12</v>
      </c>
      <c r="F67" s="448" t="s">
        <v>35</v>
      </c>
      <c r="G67" s="365" t="s">
        <v>137</v>
      </c>
      <c r="H67" s="634" t="s">
        <v>35</v>
      </c>
      <c r="I67" s="779">
        <v>417.09</v>
      </c>
      <c r="J67" s="457">
        <v>0.2</v>
      </c>
      <c r="K67" s="520">
        <f t="shared" ref="K67:K68" si="9">ROUNDUP(I67*(1+J67),2)</f>
        <v>500.51</v>
      </c>
      <c r="L67" s="769">
        <f>ROUNDUP(K67*E67,2)</f>
        <v>6006.12</v>
      </c>
      <c r="M67" s="8"/>
      <c r="N67" s="1212">
        <f>O67/E67</f>
        <v>500.51</v>
      </c>
      <c r="O67" s="1041">
        <f>ROUNDUP(L67-($L$6*L67),2)</f>
        <v>6006.12</v>
      </c>
      <c r="P67" s="8"/>
      <c r="Q67" s="415"/>
    </row>
    <row r="68" spans="1:18" ht="102" x14ac:dyDescent="0.25">
      <c r="A68" s="91"/>
      <c r="B68" s="334" t="s">
        <v>1830</v>
      </c>
      <c r="C68" s="20" t="s">
        <v>376</v>
      </c>
      <c r="D68" s="237" t="s">
        <v>57</v>
      </c>
      <c r="E68" s="792">
        <v>291</v>
      </c>
      <c r="F68" s="448" t="s">
        <v>35</v>
      </c>
      <c r="G68" s="365" t="s">
        <v>137</v>
      </c>
      <c r="H68" s="634" t="s">
        <v>35</v>
      </c>
      <c r="I68" s="779">
        <v>224.91</v>
      </c>
      <c r="J68" s="457">
        <v>0.2</v>
      </c>
      <c r="K68" s="520">
        <f t="shared" si="9"/>
        <v>269.89999999999998</v>
      </c>
      <c r="L68" s="769">
        <f>ROUNDUP(K68*E68,2)</f>
        <v>78540.899999999994</v>
      </c>
      <c r="M68" s="8"/>
      <c r="N68" s="1212">
        <f>O68/E68</f>
        <v>269.89999999999998</v>
      </c>
      <c r="O68" s="1041">
        <f>ROUNDUP(L68-($L$6*L68),2)</f>
        <v>78540.899999999994</v>
      </c>
      <c r="P68" s="8"/>
      <c r="Q68" s="25"/>
      <c r="R68" s="320"/>
    </row>
    <row r="69" spans="1:18" ht="25.5" x14ac:dyDescent="0.25">
      <c r="A69" s="91"/>
      <c r="B69" s="319" t="s">
        <v>27</v>
      </c>
      <c r="C69" s="54" t="s">
        <v>1661</v>
      </c>
      <c r="D69" s="260"/>
      <c r="E69" s="791"/>
      <c r="F69" s="444"/>
      <c r="G69" s="445"/>
      <c r="H69" s="633"/>
      <c r="I69" s="276"/>
      <c r="J69" s="458"/>
      <c r="K69" s="993"/>
      <c r="L69" s="614">
        <f>SUM(L70:L71)</f>
        <v>86048.549999999988</v>
      </c>
      <c r="M69" s="8"/>
      <c r="N69" s="1217"/>
      <c r="O69" s="1058">
        <f>SUM(O70:O71)</f>
        <v>86048.549999999988</v>
      </c>
      <c r="P69" s="8"/>
      <c r="Q69" s="25"/>
      <c r="R69" s="320"/>
    </row>
    <row r="70" spans="1:18" ht="76.5" x14ac:dyDescent="0.25">
      <c r="A70" s="91"/>
      <c r="B70" s="334" t="s">
        <v>337</v>
      </c>
      <c r="C70" s="20" t="s">
        <v>1629</v>
      </c>
      <c r="D70" s="237" t="s">
        <v>57</v>
      </c>
      <c r="E70" s="792">
        <v>15</v>
      </c>
      <c r="F70" s="448" t="s">
        <v>35</v>
      </c>
      <c r="G70" s="365" t="s">
        <v>137</v>
      </c>
      <c r="H70" s="634" t="s">
        <v>35</v>
      </c>
      <c r="I70" s="779">
        <v>417.09</v>
      </c>
      <c r="J70" s="457">
        <v>0.2</v>
      </c>
      <c r="K70" s="520">
        <f t="shared" ref="K70:K73" si="10">ROUNDUP(I70*(1+J70),2)</f>
        <v>500.51</v>
      </c>
      <c r="L70" s="769">
        <f>ROUNDUP(K70*E70,2)</f>
        <v>7507.65</v>
      </c>
      <c r="M70" s="8"/>
      <c r="N70" s="1212">
        <f>O70/E70</f>
        <v>500.51</v>
      </c>
      <c r="O70" s="1041">
        <f>ROUNDUP(L70-($L$6*L70),2)</f>
        <v>7507.65</v>
      </c>
      <c r="P70" s="8"/>
      <c r="Q70" s="25"/>
    </row>
    <row r="71" spans="1:18" ht="102" x14ac:dyDescent="0.25">
      <c r="A71" s="91"/>
      <c r="B71" s="334" t="s">
        <v>338</v>
      </c>
      <c r="C71" s="20" t="s">
        <v>376</v>
      </c>
      <c r="D71" s="237" t="s">
        <v>57</v>
      </c>
      <c r="E71" s="792">
        <v>291</v>
      </c>
      <c r="F71" s="448" t="s">
        <v>35</v>
      </c>
      <c r="G71" s="365" t="s">
        <v>137</v>
      </c>
      <c r="H71" s="634" t="s">
        <v>35</v>
      </c>
      <c r="I71" s="779">
        <v>224.91</v>
      </c>
      <c r="J71" s="457">
        <v>0.2</v>
      </c>
      <c r="K71" s="520">
        <f t="shared" si="10"/>
        <v>269.89999999999998</v>
      </c>
      <c r="L71" s="769">
        <f>ROUNDUP(K71*E71,2)</f>
        <v>78540.899999999994</v>
      </c>
      <c r="M71" s="8"/>
      <c r="N71" s="1212">
        <f>O71/E71</f>
        <v>269.89999999999998</v>
      </c>
      <c r="O71" s="1041">
        <f>ROUNDUP(L71-($L$6*L71),2)</f>
        <v>78540.899999999994</v>
      </c>
      <c r="P71" s="8"/>
      <c r="Q71" s="25"/>
      <c r="R71" s="320"/>
    </row>
    <row r="72" spans="1:18" ht="25.5" x14ac:dyDescent="0.25">
      <c r="A72" s="91"/>
      <c r="B72" s="319" t="s">
        <v>80</v>
      </c>
      <c r="C72" s="54" t="s">
        <v>1688</v>
      </c>
      <c r="D72" s="260"/>
      <c r="E72" s="791"/>
      <c r="F72" s="444"/>
      <c r="G72" s="445"/>
      <c r="H72" s="633"/>
      <c r="I72" s="276"/>
      <c r="J72" s="458"/>
      <c r="K72" s="993"/>
      <c r="L72" s="614">
        <f>SUM(L73)</f>
        <v>98243.6</v>
      </c>
      <c r="M72" s="8"/>
      <c r="N72" s="1218"/>
      <c r="O72" s="1058">
        <f>SUM(O73)</f>
        <v>98243.6</v>
      </c>
      <c r="P72" s="8"/>
      <c r="Q72" s="25"/>
      <c r="R72" s="320"/>
    </row>
    <row r="73" spans="1:18" ht="102" x14ac:dyDescent="0.25">
      <c r="A73" s="91"/>
      <c r="B73" s="334" t="s">
        <v>1831</v>
      </c>
      <c r="C73" s="20" t="s">
        <v>376</v>
      </c>
      <c r="D73" s="237" t="s">
        <v>57</v>
      </c>
      <c r="E73" s="792">
        <v>364</v>
      </c>
      <c r="F73" s="448" t="s">
        <v>35</v>
      </c>
      <c r="G73" s="365" t="s">
        <v>137</v>
      </c>
      <c r="H73" s="634" t="s">
        <v>35</v>
      </c>
      <c r="I73" s="779">
        <v>224.91</v>
      </c>
      <c r="J73" s="457">
        <v>0.2</v>
      </c>
      <c r="K73" s="520">
        <f t="shared" si="10"/>
        <v>269.89999999999998</v>
      </c>
      <c r="L73" s="769">
        <f>ROUNDUP(K73*E73,2)</f>
        <v>98243.6</v>
      </c>
      <c r="M73" s="8"/>
      <c r="N73" s="1212">
        <f>O73/E73</f>
        <v>269.90000000000003</v>
      </c>
      <c r="O73" s="1041">
        <f>ROUNDUP(L73-($L$6*L73),2)</f>
        <v>98243.6</v>
      </c>
      <c r="P73" s="8"/>
      <c r="Q73" s="25"/>
    </row>
    <row r="74" spans="1:18" ht="25.5" x14ac:dyDescent="0.25">
      <c r="A74" s="91"/>
      <c r="B74" s="319" t="s">
        <v>81</v>
      </c>
      <c r="C74" s="54" t="s">
        <v>1717</v>
      </c>
      <c r="D74" s="260"/>
      <c r="E74" s="791"/>
      <c r="F74" s="444"/>
      <c r="G74" s="445"/>
      <c r="H74" s="633"/>
      <c r="I74" s="276"/>
      <c r="J74" s="458"/>
      <c r="K74" s="993"/>
      <c r="L74" s="614">
        <f>SUM(L75)</f>
        <v>40215.1</v>
      </c>
      <c r="M74" s="8"/>
      <c r="N74" s="1217"/>
      <c r="O74" s="1058">
        <f>SUM(O75)</f>
        <v>40215.1</v>
      </c>
      <c r="P74" s="8"/>
      <c r="Q74" s="25"/>
      <c r="R74" s="320"/>
    </row>
    <row r="75" spans="1:18" ht="102" x14ac:dyDescent="0.25">
      <c r="A75" s="91"/>
      <c r="B75" s="334" t="s">
        <v>1832</v>
      </c>
      <c r="C75" s="20" t="s">
        <v>376</v>
      </c>
      <c r="D75" s="237" t="s">
        <v>57</v>
      </c>
      <c r="E75" s="792">
        <v>149</v>
      </c>
      <c r="F75" s="448" t="s">
        <v>35</v>
      </c>
      <c r="G75" s="365" t="s">
        <v>137</v>
      </c>
      <c r="H75" s="634" t="s">
        <v>35</v>
      </c>
      <c r="I75" s="779">
        <v>224.91</v>
      </c>
      <c r="J75" s="457">
        <v>0.2</v>
      </c>
      <c r="K75" s="520">
        <f t="shared" ref="K75" si="11">ROUNDUP(I75*(1+J75),2)</f>
        <v>269.89999999999998</v>
      </c>
      <c r="L75" s="769">
        <f>ROUNDUP(K75*E75,2)</f>
        <v>40215.1</v>
      </c>
      <c r="M75" s="8"/>
      <c r="N75" s="1212">
        <f>O75/E75</f>
        <v>269.89999999999998</v>
      </c>
      <c r="O75" s="1041">
        <f>ROUNDUP(L75-($L$6*L75),2)</f>
        <v>40215.1</v>
      </c>
      <c r="P75" s="8"/>
      <c r="Q75" s="25"/>
    </row>
    <row r="76" spans="1:18" ht="25.5" x14ac:dyDescent="0.25">
      <c r="A76" s="91"/>
      <c r="B76" s="319" t="s">
        <v>82</v>
      </c>
      <c r="C76" s="54" t="s">
        <v>1745</v>
      </c>
      <c r="D76" s="260"/>
      <c r="E76" s="791"/>
      <c r="F76" s="444"/>
      <c r="G76" s="445"/>
      <c r="H76" s="633"/>
      <c r="I76" s="276"/>
      <c r="J76" s="458"/>
      <c r="K76" s="993"/>
      <c r="L76" s="614">
        <f>SUM(L77)</f>
        <v>17543.5</v>
      </c>
      <c r="M76" s="8"/>
      <c r="N76" s="1217"/>
      <c r="O76" s="1058">
        <f>SUM(O77)</f>
        <v>17543.5</v>
      </c>
      <c r="P76" s="8"/>
      <c r="Q76" s="25"/>
      <c r="R76" s="320"/>
    </row>
    <row r="77" spans="1:18" ht="102" x14ac:dyDescent="0.25">
      <c r="A77" s="91"/>
      <c r="B77" s="334" t="s">
        <v>1833</v>
      </c>
      <c r="C77" s="20" t="s">
        <v>376</v>
      </c>
      <c r="D77" s="237" t="s">
        <v>57</v>
      </c>
      <c r="E77" s="792">
        <v>65</v>
      </c>
      <c r="F77" s="448" t="s">
        <v>35</v>
      </c>
      <c r="G77" s="365" t="s">
        <v>137</v>
      </c>
      <c r="H77" s="634" t="s">
        <v>35</v>
      </c>
      <c r="I77" s="779">
        <v>224.91</v>
      </c>
      <c r="J77" s="457">
        <v>0.2</v>
      </c>
      <c r="K77" s="520">
        <f t="shared" ref="K77" si="12">ROUNDUP(I77*(1+J77),2)</f>
        <v>269.89999999999998</v>
      </c>
      <c r="L77" s="769">
        <f>ROUNDUP(K77*E77,2)</f>
        <v>17543.5</v>
      </c>
      <c r="M77" s="8"/>
      <c r="N77" s="1212">
        <f>O77/E77</f>
        <v>269.89999999999998</v>
      </c>
      <c r="O77" s="1041">
        <f>ROUNDUP(L77-($L$6*L77),2)</f>
        <v>17543.5</v>
      </c>
      <c r="P77" s="8"/>
      <c r="Q77" s="25"/>
    </row>
    <row r="78" spans="1:18" ht="25.5" x14ac:dyDescent="0.25">
      <c r="A78" s="91"/>
      <c r="B78" s="319" t="s">
        <v>83</v>
      </c>
      <c r="C78" s="54" t="s">
        <v>1770</v>
      </c>
      <c r="D78" s="260"/>
      <c r="E78" s="791"/>
      <c r="F78" s="444"/>
      <c r="G78" s="445"/>
      <c r="H78" s="633"/>
      <c r="I78" s="276"/>
      <c r="J78" s="458"/>
      <c r="K78" s="993"/>
      <c r="L78" s="614">
        <f>SUM(L79)</f>
        <v>25100.7</v>
      </c>
      <c r="M78" s="8"/>
      <c r="N78" s="1217"/>
      <c r="O78" s="1058">
        <f>SUM(O79)</f>
        <v>25100.7</v>
      </c>
      <c r="P78" s="8"/>
      <c r="Q78" s="25"/>
      <c r="R78" s="320"/>
    </row>
    <row r="79" spans="1:18" ht="102" x14ac:dyDescent="0.25">
      <c r="A79" s="91"/>
      <c r="B79" s="334" t="s">
        <v>1834</v>
      </c>
      <c r="C79" s="20" t="s">
        <v>376</v>
      </c>
      <c r="D79" s="237" t="s">
        <v>57</v>
      </c>
      <c r="E79" s="792">
        <v>93</v>
      </c>
      <c r="F79" s="448" t="s">
        <v>35</v>
      </c>
      <c r="G79" s="365" t="s">
        <v>137</v>
      </c>
      <c r="H79" s="634" t="s">
        <v>35</v>
      </c>
      <c r="I79" s="779">
        <v>224.91</v>
      </c>
      <c r="J79" s="457">
        <v>0.2</v>
      </c>
      <c r="K79" s="1074">
        <v>269.89999999999998</v>
      </c>
      <c r="L79" s="769">
        <f>ROUNDUP(K79*E79,2)</f>
        <v>25100.7</v>
      </c>
      <c r="M79" s="8"/>
      <c r="N79" s="1212">
        <f>O79/E79</f>
        <v>269.90000000000003</v>
      </c>
      <c r="O79" s="1041">
        <f>ROUNDUP(L79-($L$6*L79),2)</f>
        <v>25100.7</v>
      </c>
      <c r="P79" s="8"/>
      <c r="Q79" s="25"/>
    </row>
    <row r="80" spans="1:18" ht="12.75" x14ac:dyDescent="0.25">
      <c r="A80" s="91"/>
      <c r="B80" s="117"/>
      <c r="C80" s="118"/>
      <c r="D80" s="119"/>
      <c r="E80" s="793"/>
      <c r="F80" s="450"/>
      <c r="G80" s="451"/>
      <c r="H80" s="635"/>
      <c r="I80" s="780"/>
      <c r="J80" s="654"/>
      <c r="K80" s="780"/>
      <c r="L80" s="770"/>
      <c r="M80" s="8"/>
      <c r="N80" s="1212">
        <f>TRUNC((1-$L$6)*K80,2)</f>
        <v>0</v>
      </c>
      <c r="O80" s="1041">
        <f>ROUNDUP(N80*E80,2)</f>
        <v>0</v>
      </c>
      <c r="P80" s="8"/>
      <c r="Q80" s="25"/>
      <c r="R80" s="320"/>
    </row>
    <row r="81" spans="1:18" ht="25.5" x14ac:dyDescent="0.25">
      <c r="A81" s="91"/>
      <c r="B81" s="116" t="s">
        <v>16</v>
      </c>
      <c r="C81" s="51" t="s">
        <v>1921</v>
      </c>
      <c r="D81" s="52"/>
      <c r="E81" s="790"/>
      <c r="F81" s="441"/>
      <c r="G81" s="375"/>
      <c r="H81" s="632"/>
      <c r="I81" s="778"/>
      <c r="J81" s="653"/>
      <c r="K81" s="778"/>
      <c r="L81" s="613">
        <f>SUM(L82:L92)</f>
        <v>13680.3</v>
      </c>
      <c r="M81" s="8"/>
      <c r="N81" s="1213"/>
      <c r="O81" s="613">
        <f>SUM(O82:O92)</f>
        <v>13680.3</v>
      </c>
      <c r="P81" s="8"/>
      <c r="Q81" s="25"/>
    </row>
    <row r="82" spans="1:18" ht="12.75" outlineLevel="2" x14ac:dyDescent="0.25">
      <c r="A82" s="91"/>
      <c r="B82" s="158" t="s">
        <v>22</v>
      </c>
      <c r="C82" s="151" t="s">
        <v>291</v>
      </c>
      <c r="D82" s="152"/>
      <c r="E82" s="781"/>
      <c r="F82" s="454"/>
      <c r="G82" s="455"/>
      <c r="H82" s="636"/>
      <c r="I82" s="781"/>
      <c r="J82" s="655"/>
      <c r="K82" s="781"/>
      <c r="L82" s="615"/>
      <c r="M82" s="8"/>
      <c r="N82" s="1219"/>
      <c r="O82" s="615"/>
      <c r="P82" s="8"/>
      <c r="Q82" s="25"/>
    </row>
    <row r="83" spans="1:18" ht="25.5" outlineLevel="2" x14ac:dyDescent="0.25">
      <c r="A83" s="91"/>
      <c r="B83" s="324" t="s">
        <v>36</v>
      </c>
      <c r="C83" s="18" t="s">
        <v>1617</v>
      </c>
      <c r="D83" s="237" t="s">
        <v>56</v>
      </c>
      <c r="E83" s="788">
        <f>120*0.5*1</f>
        <v>60</v>
      </c>
      <c r="F83" s="434"/>
      <c r="G83" s="422" t="s">
        <v>115</v>
      </c>
      <c r="H83" s="627">
        <v>512000</v>
      </c>
      <c r="I83" s="775">
        <v>67.48</v>
      </c>
      <c r="J83" s="547" t="s">
        <v>990</v>
      </c>
      <c r="K83" s="520">
        <f t="shared" ref="K83" si="13">ROUNDUP(I83*(1+J83),2)</f>
        <v>87.73</v>
      </c>
      <c r="L83" s="766">
        <f>ROUNDUP(K83*E83,2)</f>
        <v>5263.8</v>
      </c>
      <c r="M83" s="8"/>
      <c r="N83" s="1212">
        <f>TRUNC((1-$L$6)*K83,2)</f>
        <v>87.73</v>
      </c>
      <c r="O83" s="1041">
        <f>ROUNDUP(L83-($L$6*L83),2)</f>
        <v>5263.8</v>
      </c>
      <c r="P83" s="8"/>
      <c r="Q83" s="25"/>
    </row>
    <row r="84" spans="1:18" ht="12.75" outlineLevel="2" x14ac:dyDescent="0.25">
      <c r="A84" s="91"/>
      <c r="B84" s="158" t="s">
        <v>28</v>
      </c>
      <c r="C84" s="151" t="s">
        <v>336</v>
      </c>
      <c r="D84" s="152"/>
      <c r="E84" s="781"/>
      <c r="F84" s="454"/>
      <c r="G84" s="455"/>
      <c r="H84" s="636" t="s">
        <v>1591</v>
      </c>
      <c r="I84" s="781"/>
      <c r="J84" s="655"/>
      <c r="K84" s="781"/>
      <c r="L84" s="615"/>
      <c r="M84" s="8"/>
      <c r="N84" s="1219"/>
      <c r="O84" s="615"/>
      <c r="P84" s="8"/>
      <c r="Q84" s="25"/>
    </row>
    <row r="85" spans="1:18" ht="25.5" outlineLevel="2" x14ac:dyDescent="0.25">
      <c r="A85" s="91"/>
      <c r="B85" s="324" t="s">
        <v>37</v>
      </c>
      <c r="C85" s="18" t="s">
        <v>73</v>
      </c>
      <c r="D85" s="237" t="s">
        <v>56</v>
      </c>
      <c r="E85" s="788">
        <v>3</v>
      </c>
      <c r="F85" s="417" t="s">
        <v>126</v>
      </c>
      <c r="G85" s="422" t="s">
        <v>361</v>
      </c>
      <c r="H85" s="627" t="s">
        <v>118</v>
      </c>
      <c r="I85" s="775" t="s">
        <v>35</v>
      </c>
      <c r="J85" s="547" t="s">
        <v>1797</v>
      </c>
      <c r="K85" s="873">
        <v>413.19</v>
      </c>
      <c r="L85" s="767">
        <f>ROUNDUP(K85*E85,2)</f>
        <v>1239.57</v>
      </c>
      <c r="M85" s="8"/>
      <c r="N85" s="1212">
        <f>O85/E85</f>
        <v>413.19</v>
      </c>
      <c r="O85" s="1041">
        <f>ROUNDUP(L85-($L$6*L85),2)</f>
        <v>1239.57</v>
      </c>
      <c r="P85" s="8"/>
      <c r="Q85" s="25"/>
    </row>
    <row r="86" spans="1:18" ht="12.75" outlineLevel="2" x14ac:dyDescent="0.25">
      <c r="A86" s="91"/>
      <c r="B86" s="324" t="s">
        <v>38</v>
      </c>
      <c r="C86" s="18" t="s">
        <v>1924</v>
      </c>
      <c r="D86" s="237" t="s">
        <v>55</v>
      </c>
      <c r="E86" s="788">
        <v>60</v>
      </c>
      <c r="F86" s="424" t="s">
        <v>128</v>
      </c>
      <c r="G86" s="422" t="s">
        <v>361</v>
      </c>
      <c r="H86" s="627">
        <f>H18</f>
        <v>561120</v>
      </c>
      <c r="I86" s="775" t="s">
        <v>35</v>
      </c>
      <c r="J86" s="547" t="s">
        <v>1797</v>
      </c>
      <c r="K86" s="873">
        <v>1.73</v>
      </c>
      <c r="L86" s="767">
        <f t="shared" ref="L86:L92" si="14">ROUNDUP(K86*E86,2)</f>
        <v>103.8</v>
      </c>
      <c r="M86" s="8"/>
      <c r="N86" s="1212">
        <f>O86/E86</f>
        <v>1.73</v>
      </c>
      <c r="O86" s="1041">
        <f>ROUNDUP(L86-($L$6*L86),2)</f>
        <v>103.8</v>
      </c>
      <c r="P86" s="8"/>
      <c r="Q86" s="25"/>
    </row>
    <row r="87" spans="1:18" ht="25.5" outlineLevel="2" x14ac:dyDescent="0.25">
      <c r="A87" s="91"/>
      <c r="B87" s="324" t="s">
        <v>39</v>
      </c>
      <c r="C87" s="18" t="str">
        <f>C17</f>
        <v>Binder inclusive fornecimento do CAP (até 10.000 t)</v>
      </c>
      <c r="D87" s="237" t="s">
        <v>56</v>
      </c>
      <c r="E87" s="788">
        <v>3</v>
      </c>
      <c r="F87" s="421" t="s">
        <v>128</v>
      </c>
      <c r="G87" s="422" t="s">
        <v>361</v>
      </c>
      <c r="H87" s="627">
        <f>H17</f>
        <v>570210</v>
      </c>
      <c r="I87" s="775" t="s">
        <v>35</v>
      </c>
      <c r="J87" s="547" t="s">
        <v>1797</v>
      </c>
      <c r="K87" s="873">
        <v>326.29000000000002</v>
      </c>
      <c r="L87" s="767">
        <f t="shared" si="14"/>
        <v>978.87</v>
      </c>
      <c r="M87" s="8"/>
      <c r="N87" s="1212">
        <f>O87/E87</f>
        <v>326.29000000000002</v>
      </c>
      <c r="O87" s="1041">
        <f>ROUNDUP(L87-($L$6*L87),2)</f>
        <v>978.87</v>
      </c>
      <c r="P87" s="8"/>
      <c r="Q87" s="25"/>
    </row>
    <row r="88" spans="1:18" ht="25.5" outlineLevel="2" x14ac:dyDescent="0.25">
      <c r="A88" s="91"/>
      <c r="B88" s="324" t="s">
        <v>51</v>
      </c>
      <c r="C88" s="18" t="s">
        <v>282</v>
      </c>
      <c r="D88" s="237" t="s">
        <v>55</v>
      </c>
      <c r="E88" s="788">
        <v>60</v>
      </c>
      <c r="F88" s="421" t="s">
        <v>127</v>
      </c>
      <c r="G88" s="422" t="s">
        <v>361</v>
      </c>
      <c r="H88" s="627">
        <v>560400</v>
      </c>
      <c r="I88" s="775" t="s">
        <v>35</v>
      </c>
      <c r="J88" s="547" t="s">
        <v>1797</v>
      </c>
      <c r="K88" s="873">
        <v>6.84</v>
      </c>
      <c r="L88" s="767">
        <f t="shared" si="14"/>
        <v>410.4</v>
      </c>
      <c r="M88" s="8"/>
      <c r="N88" s="1212">
        <f>O88/E88</f>
        <v>6.84</v>
      </c>
      <c r="O88" s="1041">
        <f>ROUNDUP(L88-($L$6*L88),2)</f>
        <v>410.4</v>
      </c>
      <c r="P88" s="8"/>
      <c r="Q88" s="25"/>
    </row>
    <row r="89" spans="1:18" ht="12.75" outlineLevel="2" x14ac:dyDescent="0.25">
      <c r="A89" s="91"/>
      <c r="B89" s="324" t="s">
        <v>181</v>
      </c>
      <c r="C89" s="18" t="s">
        <v>1606</v>
      </c>
      <c r="D89" s="237" t="s">
        <v>56</v>
      </c>
      <c r="E89" s="788">
        <v>9</v>
      </c>
      <c r="F89" s="434" t="s">
        <v>129</v>
      </c>
      <c r="G89" s="422" t="str">
        <f>'Orçamento-Projeto FINANC.'!G23</f>
        <v>ADAPT. COMP- DER/PR</v>
      </c>
      <c r="H89" s="627">
        <f>'Orçamento-Projeto FINANC.'!H23</f>
        <v>531000</v>
      </c>
      <c r="I89" s="775">
        <v>105.19</v>
      </c>
      <c r="J89" s="547" t="s">
        <v>990</v>
      </c>
      <c r="K89" s="520">
        <f t="shared" ref="K89:K92" si="15">ROUNDUP(I89*(1+J89),2)</f>
        <v>136.75</v>
      </c>
      <c r="L89" s="767">
        <f t="shared" si="14"/>
        <v>1230.75</v>
      </c>
      <c r="M89" s="8"/>
      <c r="N89" s="1212">
        <f>O89/E89</f>
        <v>136.75</v>
      </c>
      <c r="O89" s="1041">
        <f>ROUNDUP(L89-($L$6*L89),2)</f>
        <v>1230.75</v>
      </c>
      <c r="P89" s="8"/>
      <c r="Q89" s="25"/>
    </row>
    <row r="90" spans="1:18" ht="12.75" outlineLevel="2" x14ac:dyDescent="0.25">
      <c r="A90" s="91"/>
      <c r="B90" s="324" t="s">
        <v>1836</v>
      </c>
      <c r="C90" s="18" t="s">
        <v>1607</v>
      </c>
      <c r="D90" s="237" t="s">
        <v>56</v>
      </c>
      <c r="E90" s="788">
        <v>10.799999999999999</v>
      </c>
      <c r="F90" s="434" t="s">
        <v>130</v>
      </c>
      <c r="G90" s="422" t="s">
        <v>361</v>
      </c>
      <c r="H90" s="627">
        <v>516100</v>
      </c>
      <c r="I90" s="775">
        <v>73.83</v>
      </c>
      <c r="J90" s="547" t="s">
        <v>990</v>
      </c>
      <c r="K90" s="520">
        <f t="shared" si="15"/>
        <v>95.98</v>
      </c>
      <c r="L90" s="767">
        <f t="shared" si="14"/>
        <v>1036.5899999999999</v>
      </c>
      <c r="M90" s="8"/>
      <c r="N90" s="1212">
        <f>O90/E90</f>
        <v>95.980555555555554</v>
      </c>
      <c r="O90" s="1041">
        <f>ROUNDUP(L90-($L$6*L90),2)</f>
        <v>1036.5899999999999</v>
      </c>
      <c r="P90" s="8"/>
      <c r="Q90" s="25"/>
    </row>
    <row r="91" spans="1:18" ht="25.5" outlineLevel="2" x14ac:dyDescent="0.25">
      <c r="A91" s="91"/>
      <c r="B91" s="324" t="s">
        <v>1837</v>
      </c>
      <c r="C91" s="18" t="s">
        <v>1608</v>
      </c>
      <c r="D91" s="237" t="s">
        <v>56</v>
      </c>
      <c r="E91" s="788">
        <v>34.199999999999996</v>
      </c>
      <c r="F91" s="507" t="s">
        <v>130</v>
      </c>
      <c r="G91" s="422" t="str">
        <f>'Orçamento-Projeto FINANC.'!G39</f>
        <v>COMPOSIÇÃO</v>
      </c>
      <c r="H91" s="627" t="str">
        <f>'Orçamento-Projeto FINANC.'!H39</f>
        <v>-</v>
      </c>
      <c r="I91" s="775">
        <v>72.05</v>
      </c>
      <c r="J91" s="547" t="s">
        <v>990</v>
      </c>
      <c r="K91" s="520">
        <f t="shared" si="15"/>
        <v>93.67</v>
      </c>
      <c r="L91" s="767">
        <f t="shared" si="14"/>
        <v>3203.5200000000004</v>
      </c>
      <c r="M91" s="8"/>
      <c r="N91" s="1212">
        <f>O91/E91</f>
        <v>93.670175438596502</v>
      </c>
      <c r="O91" s="1041">
        <f>ROUNDUP(L91-($L$6*L91),2)</f>
        <v>3203.52</v>
      </c>
      <c r="P91" s="8"/>
      <c r="Q91" s="25"/>
    </row>
    <row r="92" spans="1:18" ht="12.75" outlineLevel="2" x14ac:dyDescent="0.25">
      <c r="A92" s="91"/>
      <c r="B92" s="324" t="s">
        <v>184</v>
      </c>
      <c r="C92" s="18" t="s">
        <v>1609</v>
      </c>
      <c r="D92" s="237" t="s">
        <v>55</v>
      </c>
      <c r="E92" s="788">
        <v>60</v>
      </c>
      <c r="F92" s="434" t="s">
        <v>131</v>
      </c>
      <c r="G92" s="422" t="str">
        <f>'Orçamento-Projeto FINANC.'!G40</f>
        <v>DER/PR</v>
      </c>
      <c r="H92" s="627">
        <f>'Orçamento-Projeto FINANC.'!H40</f>
        <v>511200</v>
      </c>
      <c r="I92" s="775">
        <v>2.73</v>
      </c>
      <c r="J92" s="547" t="s">
        <v>990</v>
      </c>
      <c r="K92" s="1025">
        <f t="shared" si="15"/>
        <v>3.55</v>
      </c>
      <c r="L92" s="767">
        <f t="shared" si="14"/>
        <v>213</v>
      </c>
      <c r="M92" s="8"/>
      <c r="N92" s="1212">
        <f>O92/E92</f>
        <v>3.55</v>
      </c>
      <c r="O92" s="1041">
        <f>ROUNDUP(L92-($L$6*L92),2)</f>
        <v>213</v>
      </c>
      <c r="P92" s="8"/>
      <c r="Q92" s="25"/>
    </row>
    <row r="93" spans="1:18" ht="13.5" outlineLevel="2" thickBot="1" x14ac:dyDescent="0.3">
      <c r="A93" s="91"/>
      <c r="B93" s="782" t="s">
        <v>17</v>
      </c>
      <c r="C93" s="154"/>
      <c r="D93" s="155"/>
      <c r="E93" s="623"/>
      <c r="F93" s="155"/>
      <c r="G93" s="1145">
        <f>ROUNDUP(L14+L19+L65+L81,2)</f>
        <v>596245.22</v>
      </c>
      <c r="H93" s="1146"/>
      <c r="I93" s="1146"/>
      <c r="J93" s="1146"/>
      <c r="K93" s="1146"/>
      <c r="L93" s="1147"/>
      <c r="M93" s="44"/>
      <c r="N93" s="1220">
        <f>ROUNDUP(O14+O19+O65+O81,2)</f>
        <v>596245.25</v>
      </c>
      <c r="O93" s="1221"/>
      <c r="P93" s="44"/>
      <c r="Q93" s="149"/>
      <c r="R93" s="44"/>
    </row>
    <row r="94" spans="1:18" ht="12.75" x14ac:dyDescent="0.25">
      <c r="A94" s="91"/>
      <c r="B94" s="1"/>
      <c r="C94" s="2"/>
      <c r="D94" s="1"/>
      <c r="E94" s="620"/>
      <c r="F94" s="11"/>
      <c r="K94" s="616"/>
      <c r="L94" s="616"/>
      <c r="M94" s="2"/>
      <c r="N94" s="23"/>
      <c r="O94" s="23"/>
      <c r="P94" s="2"/>
    </row>
    <row r="95" spans="1:18" x14ac:dyDescent="0.25">
      <c r="B95" s="1140"/>
      <c r="C95" s="1140"/>
      <c r="K95" s="617"/>
      <c r="L95" s="617"/>
      <c r="M95" s="23"/>
      <c r="N95" s="23"/>
      <c r="O95" s="23"/>
      <c r="P95" s="23"/>
    </row>
    <row r="96" spans="1:18" ht="12.75" x14ac:dyDescent="0.25">
      <c r="A96" s="44"/>
      <c r="B96" s="1237" t="s">
        <v>1949</v>
      </c>
      <c r="C96" s="1237"/>
      <c r="D96" s="1237"/>
      <c r="E96" s="1237"/>
      <c r="F96" s="1237"/>
      <c r="G96" s="1237"/>
      <c r="H96" s="1237"/>
      <c r="I96" s="1237"/>
      <c r="J96" s="1237"/>
      <c r="K96" s="1237"/>
      <c r="L96" s="1237"/>
      <c r="M96" s="1237"/>
      <c r="N96" s="1237"/>
      <c r="O96" s="1237"/>
    </row>
    <row r="97" spans="2:15" x14ac:dyDescent="0.25">
      <c r="B97" s="290"/>
      <c r="C97" s="293"/>
      <c r="D97" s="294"/>
      <c r="E97" s="602"/>
      <c r="F97" s="294"/>
      <c r="G97" s="294"/>
      <c r="H97" s="647"/>
      <c r="I97" s="602"/>
      <c r="J97" s="649"/>
      <c r="K97" s="1087"/>
      <c r="L97" s="602"/>
      <c r="M97" s="23"/>
      <c r="N97" s="1091"/>
      <c r="O97" s="23"/>
    </row>
    <row r="98" spans="2:15" x14ac:dyDescent="0.25">
      <c r="B98" s="290"/>
      <c r="C98" s="1107"/>
      <c r="D98" s="1107"/>
      <c r="E98" s="1107"/>
      <c r="F98" s="1107"/>
      <c r="G98" s="1107"/>
      <c r="H98" s="1107"/>
      <c r="I98" s="1107"/>
      <c r="J98" s="1107"/>
      <c r="K98" s="1087"/>
      <c r="L98" s="602"/>
      <c r="M98" s="23"/>
      <c r="N98" s="1091"/>
      <c r="O98" s="23"/>
    </row>
    <row r="99" spans="2:15" x14ac:dyDescent="0.25">
      <c r="B99" s="290"/>
      <c r="C99" s="1103"/>
      <c r="D99" s="1103"/>
      <c r="E99" s="1104"/>
      <c r="F99" s="294"/>
      <c r="G99" s="294"/>
      <c r="H99" s="647"/>
      <c r="I99" s="602"/>
      <c r="J99" s="649"/>
      <c r="K99" s="1087"/>
      <c r="L99" s="602"/>
      <c r="M99" s="23"/>
      <c r="N99" s="1091"/>
      <c r="O99" s="23"/>
    </row>
    <row r="100" spans="2:15" ht="42.75" customHeight="1" x14ac:dyDescent="0.25">
      <c r="B100" s="290"/>
      <c r="C100" s="1108" t="s">
        <v>1953</v>
      </c>
      <c r="D100" s="1108"/>
      <c r="E100" s="1108"/>
      <c r="F100" s="1108"/>
      <c r="G100" s="1108"/>
      <c r="H100" s="1108"/>
      <c r="I100" s="1108"/>
      <c r="J100" s="1108"/>
      <c r="K100" s="1087"/>
      <c r="L100" s="602"/>
      <c r="M100" s="23"/>
      <c r="N100" s="1091"/>
      <c r="O100" s="23"/>
    </row>
    <row r="101" spans="2:15" x14ac:dyDescent="0.25">
      <c r="C101" s="23"/>
      <c r="D101" s="42"/>
      <c r="E101" s="42"/>
    </row>
  </sheetData>
  <mergeCells count="25">
    <mergeCell ref="G98:H98"/>
    <mergeCell ref="I98:J98"/>
    <mergeCell ref="C100:J100"/>
    <mergeCell ref="N2:O11"/>
    <mergeCell ref="O12:O13"/>
    <mergeCell ref="N93:O93"/>
    <mergeCell ref="B2:K2"/>
    <mergeCell ref="B11:L11"/>
    <mergeCell ref="C8:D8"/>
    <mergeCell ref="C9:D9"/>
    <mergeCell ref="C98:D98"/>
    <mergeCell ref="B95:C95"/>
    <mergeCell ref="H12:H13"/>
    <mergeCell ref="K12:L12"/>
    <mergeCell ref="G93:L93"/>
    <mergeCell ref="F12:F13"/>
    <mergeCell ref="G12:G13"/>
    <mergeCell ref="I12:I13"/>
    <mergeCell ref="J12:J13"/>
    <mergeCell ref="B12:B13"/>
    <mergeCell ref="C12:C13"/>
    <mergeCell ref="D12:D13"/>
    <mergeCell ref="E12:E13"/>
    <mergeCell ref="B96:O96"/>
    <mergeCell ref="E98:F98"/>
  </mergeCells>
  <pageMargins left="0.51181102362204722" right="0.51181102362204722" top="0.78740157480314965" bottom="0.78740157480314965" header="0.31496062992125984" footer="0.31496062992125984"/>
  <pageSetup paperSize="9" scale="85" fitToHeight="0" orientation="landscape" r:id="rId1"/>
  <rowBreaks count="1" manualBreakCount="1">
    <brk id="80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88"/>
  <sheetViews>
    <sheetView topLeftCell="A560" workbookViewId="0">
      <selection activeCell="H662" sqref="H662"/>
    </sheetView>
  </sheetViews>
  <sheetFormatPr defaultRowHeight="12.75" x14ac:dyDescent="0.25"/>
  <cols>
    <col min="1" max="1" width="8.7109375" style="123" customWidth="1"/>
    <col min="2" max="2" width="57.85546875" style="123" customWidth="1"/>
    <col min="3" max="3" width="2.7109375" style="123" customWidth="1"/>
    <col min="4" max="4" width="10" style="123" customWidth="1"/>
    <col min="5" max="5" width="14.7109375" style="123" customWidth="1"/>
    <col min="6" max="6" width="13" style="123" customWidth="1"/>
    <col min="7" max="7" width="17.140625" style="123" customWidth="1"/>
    <col min="8" max="8" width="16.140625" style="123" customWidth="1"/>
    <col min="9" max="9" width="14.42578125" style="123" customWidth="1"/>
    <col min="10" max="16384" width="9.140625" style="123"/>
  </cols>
  <sheetData>
    <row r="1" spans="1:9" ht="14.25" customHeight="1" x14ac:dyDescent="0.25">
      <c r="A1" s="122" t="s">
        <v>388</v>
      </c>
    </row>
    <row r="2" spans="1:9" ht="14.25" customHeight="1" x14ac:dyDescent="0.25">
      <c r="A2" s="122" t="s">
        <v>389</v>
      </c>
    </row>
    <row r="3" spans="1:9" ht="12.75" customHeight="1" x14ac:dyDescent="0.25">
      <c r="A3" s="124" t="s">
        <v>390</v>
      </c>
      <c r="B3" s="138" t="s">
        <v>391</v>
      </c>
      <c r="C3" s="139"/>
      <c r="D3" s="125" t="s">
        <v>392</v>
      </c>
      <c r="E3" s="126" t="s">
        <v>393</v>
      </c>
      <c r="F3" s="126" t="s">
        <v>394</v>
      </c>
      <c r="G3" s="126" t="s">
        <v>395</v>
      </c>
      <c r="H3" s="126" t="s">
        <v>396</v>
      </c>
      <c r="I3" s="124" t="s">
        <v>397</v>
      </c>
    </row>
    <row r="4" spans="1:9" ht="14.25" customHeight="1" x14ac:dyDescent="0.25">
      <c r="A4" s="127">
        <v>400500</v>
      </c>
      <c r="B4" s="140" t="s">
        <v>398</v>
      </c>
      <c r="C4" s="141"/>
      <c r="D4" s="128" t="s">
        <v>399</v>
      </c>
      <c r="E4" s="129">
        <v>0.74</v>
      </c>
      <c r="F4" s="129">
        <v>53.96</v>
      </c>
      <c r="G4" s="129">
        <v>0</v>
      </c>
      <c r="H4" s="129">
        <v>54.7</v>
      </c>
      <c r="I4" s="130" t="s">
        <v>400</v>
      </c>
    </row>
    <row r="5" spans="1:9" ht="14.25" customHeight="1" x14ac:dyDescent="0.2">
      <c r="A5" s="127">
        <v>400950</v>
      </c>
      <c r="B5" s="140" t="s">
        <v>401</v>
      </c>
      <c r="C5" s="141"/>
      <c r="D5" s="128" t="s">
        <v>399</v>
      </c>
      <c r="E5" s="129">
        <v>3.03</v>
      </c>
      <c r="F5" s="129">
        <v>0</v>
      </c>
      <c r="G5" s="129">
        <v>0</v>
      </c>
      <c r="H5" s="129">
        <v>3.03</v>
      </c>
      <c r="I5" s="131"/>
    </row>
    <row r="6" spans="1:9" ht="14.25" customHeight="1" x14ac:dyDescent="0.2">
      <c r="A6" s="127">
        <v>401950</v>
      </c>
      <c r="B6" s="140" t="s">
        <v>402</v>
      </c>
      <c r="C6" s="141"/>
      <c r="D6" s="128" t="s">
        <v>399</v>
      </c>
      <c r="E6" s="129">
        <v>3.21</v>
      </c>
      <c r="F6" s="129">
        <v>0</v>
      </c>
      <c r="G6" s="129">
        <v>0</v>
      </c>
      <c r="H6" s="129">
        <v>3.21</v>
      </c>
      <c r="I6" s="131"/>
    </row>
    <row r="7" spans="1:9" ht="14.25" customHeight="1" x14ac:dyDescent="0.2">
      <c r="A7" s="127">
        <v>401200</v>
      </c>
      <c r="B7" s="140" t="s">
        <v>403</v>
      </c>
      <c r="C7" s="141"/>
      <c r="D7" s="128" t="s">
        <v>399</v>
      </c>
      <c r="E7" s="129">
        <v>0.94</v>
      </c>
      <c r="F7" s="129">
        <v>0</v>
      </c>
      <c r="G7" s="129">
        <v>0</v>
      </c>
      <c r="H7" s="129">
        <v>0.94</v>
      </c>
      <c r="I7" s="131"/>
    </row>
    <row r="8" spans="1:9" ht="14.25" customHeight="1" x14ac:dyDescent="0.2">
      <c r="A8" s="127">
        <v>402000</v>
      </c>
      <c r="B8" s="140" t="s">
        <v>404</v>
      </c>
      <c r="C8" s="141"/>
      <c r="D8" s="128" t="s">
        <v>399</v>
      </c>
      <c r="E8" s="129">
        <v>4.26</v>
      </c>
      <c r="F8" s="129">
        <v>0</v>
      </c>
      <c r="G8" s="129">
        <v>0</v>
      </c>
      <c r="H8" s="129">
        <v>4.26</v>
      </c>
      <c r="I8" s="131"/>
    </row>
    <row r="9" spans="1:9" ht="14.25" customHeight="1" x14ac:dyDescent="0.2">
      <c r="A9" s="127">
        <v>403000</v>
      </c>
      <c r="B9" s="140" t="s">
        <v>405</v>
      </c>
      <c r="C9" s="141"/>
      <c r="D9" s="128" t="s">
        <v>399</v>
      </c>
      <c r="E9" s="129">
        <v>4.29</v>
      </c>
      <c r="F9" s="129">
        <v>0</v>
      </c>
      <c r="G9" s="129">
        <v>0</v>
      </c>
      <c r="H9" s="129">
        <v>4.29</v>
      </c>
      <c r="I9" s="131"/>
    </row>
    <row r="10" spans="1:9" ht="14.25" customHeight="1" x14ac:dyDescent="0.2">
      <c r="A10" s="127">
        <v>401000</v>
      </c>
      <c r="B10" s="140" t="s">
        <v>406</v>
      </c>
      <c r="C10" s="141"/>
      <c r="D10" s="128" t="s">
        <v>399</v>
      </c>
      <c r="E10" s="129">
        <v>3.75</v>
      </c>
      <c r="F10" s="129">
        <v>0</v>
      </c>
      <c r="G10" s="129">
        <v>0</v>
      </c>
      <c r="H10" s="129">
        <v>3.75</v>
      </c>
      <c r="I10" s="131"/>
    </row>
    <row r="11" spans="1:9" ht="14.25" customHeight="1" x14ac:dyDescent="0.2">
      <c r="A11" s="127">
        <v>401100</v>
      </c>
      <c r="B11" s="140" t="s">
        <v>407</v>
      </c>
      <c r="C11" s="141"/>
      <c r="D11" s="128" t="s">
        <v>399</v>
      </c>
      <c r="E11" s="129">
        <v>3.88</v>
      </c>
      <c r="F11" s="129">
        <v>0</v>
      </c>
      <c r="G11" s="129">
        <v>0</v>
      </c>
      <c r="H11" s="129">
        <v>3.88</v>
      </c>
      <c r="I11" s="131"/>
    </row>
    <row r="12" spans="1:9" ht="14.25" customHeight="1" x14ac:dyDescent="0.2">
      <c r="A12" s="127">
        <v>400000</v>
      </c>
      <c r="B12" s="140" t="s">
        <v>408</v>
      </c>
      <c r="C12" s="141"/>
      <c r="D12" s="128" t="s">
        <v>409</v>
      </c>
      <c r="E12" s="129">
        <v>0.69</v>
      </c>
      <c r="F12" s="129">
        <v>0</v>
      </c>
      <c r="G12" s="129">
        <v>0</v>
      </c>
      <c r="H12" s="129">
        <v>0.69</v>
      </c>
      <c r="I12" s="131"/>
    </row>
    <row r="13" spans="1:9" ht="14.25" customHeight="1" x14ac:dyDescent="0.2">
      <c r="A13" s="127">
        <v>400300</v>
      </c>
      <c r="B13" s="140" t="s">
        <v>410</v>
      </c>
      <c r="C13" s="141"/>
      <c r="D13" s="128" t="s">
        <v>411</v>
      </c>
      <c r="E13" s="129">
        <v>30.6</v>
      </c>
      <c r="F13" s="129">
        <v>0</v>
      </c>
      <c r="G13" s="129">
        <v>0</v>
      </c>
      <c r="H13" s="129">
        <v>30.6</v>
      </c>
      <c r="I13" s="131"/>
    </row>
    <row r="14" spans="1:9" ht="14.25" customHeight="1" x14ac:dyDescent="0.2">
      <c r="A14" s="127">
        <v>410200</v>
      </c>
      <c r="B14" s="140" t="s">
        <v>412</v>
      </c>
      <c r="C14" s="141"/>
      <c r="D14" s="128" t="s">
        <v>399</v>
      </c>
      <c r="E14" s="129">
        <v>4.91</v>
      </c>
      <c r="F14" s="129">
        <v>0</v>
      </c>
      <c r="G14" s="129">
        <v>0</v>
      </c>
      <c r="H14" s="129">
        <v>4.91</v>
      </c>
      <c r="I14" s="131"/>
    </row>
    <row r="15" spans="1:9" ht="14.25" customHeight="1" x14ac:dyDescent="0.2">
      <c r="A15" s="127">
        <v>410400</v>
      </c>
      <c r="B15" s="140" t="s">
        <v>413</v>
      </c>
      <c r="C15" s="141"/>
      <c r="D15" s="128" t="s">
        <v>399</v>
      </c>
      <c r="E15" s="129">
        <v>5.0199999999999996</v>
      </c>
      <c r="F15" s="129">
        <v>0</v>
      </c>
      <c r="G15" s="129">
        <v>0</v>
      </c>
      <c r="H15" s="129">
        <v>5.0199999999999996</v>
      </c>
      <c r="I15" s="131"/>
    </row>
    <row r="16" spans="1:9" ht="14.25" customHeight="1" x14ac:dyDescent="0.2">
      <c r="A16" s="127">
        <v>410600</v>
      </c>
      <c r="B16" s="140" t="s">
        <v>414</v>
      </c>
      <c r="C16" s="141"/>
      <c r="D16" s="128" t="s">
        <v>399</v>
      </c>
      <c r="E16" s="129">
        <v>5.18</v>
      </c>
      <c r="F16" s="129">
        <v>0</v>
      </c>
      <c r="G16" s="129">
        <v>0</v>
      </c>
      <c r="H16" s="129">
        <v>5.18</v>
      </c>
      <c r="I16" s="131"/>
    </row>
    <row r="17" spans="1:9" ht="14.25" customHeight="1" x14ac:dyDescent="0.2">
      <c r="A17" s="127">
        <v>410800</v>
      </c>
      <c r="B17" s="140" t="s">
        <v>415</v>
      </c>
      <c r="C17" s="141"/>
      <c r="D17" s="128" t="s">
        <v>399</v>
      </c>
      <c r="E17" s="129">
        <v>5.34</v>
      </c>
      <c r="F17" s="129">
        <v>0</v>
      </c>
      <c r="G17" s="129">
        <v>0</v>
      </c>
      <c r="H17" s="129">
        <v>5.34</v>
      </c>
      <c r="I17" s="131"/>
    </row>
    <row r="18" spans="1:9" ht="14.25" customHeight="1" x14ac:dyDescent="0.2">
      <c r="A18" s="127">
        <v>411000</v>
      </c>
      <c r="B18" s="140" t="s">
        <v>416</v>
      </c>
      <c r="C18" s="141"/>
      <c r="D18" s="128" t="s">
        <v>399</v>
      </c>
      <c r="E18" s="129">
        <v>5.52</v>
      </c>
      <c r="F18" s="129">
        <v>0</v>
      </c>
      <c r="G18" s="129">
        <v>0</v>
      </c>
      <c r="H18" s="129">
        <v>5.52</v>
      </c>
      <c r="I18" s="131"/>
    </row>
    <row r="19" spans="1:9" ht="14.25" customHeight="1" x14ac:dyDescent="0.2">
      <c r="A19" s="127">
        <v>411200</v>
      </c>
      <c r="B19" s="140" t="s">
        <v>417</v>
      </c>
      <c r="C19" s="141"/>
      <c r="D19" s="128" t="s">
        <v>399</v>
      </c>
      <c r="E19" s="129">
        <v>5.67</v>
      </c>
      <c r="F19" s="129">
        <v>0</v>
      </c>
      <c r="G19" s="129">
        <v>0</v>
      </c>
      <c r="H19" s="129">
        <v>5.67</v>
      </c>
      <c r="I19" s="131"/>
    </row>
    <row r="20" spans="1:9" ht="14.25" customHeight="1" x14ac:dyDescent="0.2">
      <c r="A20" s="127">
        <v>411400</v>
      </c>
      <c r="B20" s="140" t="s">
        <v>418</v>
      </c>
      <c r="C20" s="141"/>
      <c r="D20" s="128" t="s">
        <v>399</v>
      </c>
      <c r="E20" s="129">
        <v>6.2</v>
      </c>
      <c r="F20" s="129">
        <v>0</v>
      </c>
      <c r="G20" s="129">
        <v>0</v>
      </c>
      <c r="H20" s="129">
        <v>6.2</v>
      </c>
      <c r="I20" s="131"/>
    </row>
    <row r="21" spans="1:9" ht="14.25" customHeight="1" x14ac:dyDescent="0.2">
      <c r="A21" s="127">
        <v>411600</v>
      </c>
      <c r="B21" s="140" t="s">
        <v>419</v>
      </c>
      <c r="C21" s="141"/>
      <c r="D21" s="128" t="s">
        <v>399</v>
      </c>
      <c r="E21" s="129">
        <v>6.38</v>
      </c>
      <c r="F21" s="129">
        <v>0</v>
      </c>
      <c r="G21" s="129">
        <v>0</v>
      </c>
      <c r="H21" s="129">
        <v>6.38</v>
      </c>
      <c r="I21" s="131"/>
    </row>
    <row r="22" spans="1:9" ht="14.25" customHeight="1" x14ac:dyDescent="0.2">
      <c r="A22" s="127">
        <v>412000</v>
      </c>
      <c r="B22" s="140" t="s">
        <v>420</v>
      </c>
      <c r="C22" s="141"/>
      <c r="D22" s="128" t="s">
        <v>399</v>
      </c>
      <c r="E22" s="129">
        <v>6.67</v>
      </c>
      <c r="F22" s="129">
        <v>0</v>
      </c>
      <c r="G22" s="129">
        <v>0</v>
      </c>
      <c r="H22" s="129">
        <v>6.67</v>
      </c>
      <c r="I22" s="131"/>
    </row>
    <row r="23" spans="1:9" ht="14.25" customHeight="1" x14ac:dyDescent="0.2">
      <c r="A23" s="127">
        <v>413000</v>
      </c>
      <c r="B23" s="140" t="s">
        <v>421</v>
      </c>
      <c r="C23" s="141"/>
      <c r="D23" s="128" t="s">
        <v>399</v>
      </c>
      <c r="E23" s="129">
        <v>7.59</v>
      </c>
      <c r="F23" s="129">
        <v>0</v>
      </c>
      <c r="G23" s="129">
        <v>0</v>
      </c>
      <c r="H23" s="129">
        <v>7.59</v>
      </c>
      <c r="I23" s="131"/>
    </row>
    <row r="24" spans="1:9" ht="14.25" customHeight="1" x14ac:dyDescent="0.2">
      <c r="A24" s="127">
        <v>414000</v>
      </c>
      <c r="B24" s="140" t="s">
        <v>422</v>
      </c>
      <c r="C24" s="141"/>
      <c r="D24" s="128" t="s">
        <v>399</v>
      </c>
      <c r="E24" s="129">
        <v>8.41</v>
      </c>
      <c r="F24" s="129">
        <v>0</v>
      </c>
      <c r="G24" s="129">
        <v>0</v>
      </c>
      <c r="H24" s="129">
        <v>8.41</v>
      </c>
      <c r="I24" s="131"/>
    </row>
    <row r="25" spans="1:9" ht="14.25" customHeight="1" x14ac:dyDescent="0.2">
      <c r="A25" s="127">
        <v>415000</v>
      </c>
      <c r="B25" s="140" t="s">
        <v>423</v>
      </c>
      <c r="C25" s="141"/>
      <c r="D25" s="128" t="s">
        <v>399</v>
      </c>
      <c r="E25" s="129">
        <v>9.6</v>
      </c>
      <c r="F25" s="129">
        <v>0</v>
      </c>
      <c r="G25" s="129">
        <v>0</v>
      </c>
      <c r="H25" s="129">
        <v>9.6</v>
      </c>
      <c r="I25" s="131"/>
    </row>
    <row r="26" spans="1:9" ht="14.25" customHeight="1" x14ac:dyDescent="0.2">
      <c r="A26" s="127">
        <v>416010</v>
      </c>
      <c r="B26" s="140" t="s">
        <v>424</v>
      </c>
      <c r="C26" s="141"/>
      <c r="D26" s="128" t="s">
        <v>399</v>
      </c>
      <c r="E26" s="129">
        <v>10.84</v>
      </c>
      <c r="F26" s="129">
        <v>0</v>
      </c>
      <c r="G26" s="129">
        <v>0</v>
      </c>
      <c r="H26" s="129">
        <v>10.84</v>
      </c>
      <c r="I26" s="131"/>
    </row>
    <row r="27" spans="1:9" ht="14.25" customHeight="1" x14ac:dyDescent="0.2">
      <c r="A27" s="127">
        <v>418000</v>
      </c>
      <c r="B27" s="140" t="s">
        <v>425</v>
      </c>
      <c r="C27" s="141"/>
      <c r="D27" s="128" t="s">
        <v>399</v>
      </c>
      <c r="E27" s="129">
        <v>12.41</v>
      </c>
      <c r="F27" s="129">
        <v>0</v>
      </c>
      <c r="G27" s="129">
        <v>0</v>
      </c>
      <c r="H27" s="129">
        <v>12.41</v>
      </c>
      <c r="I27" s="131"/>
    </row>
    <row r="28" spans="1:9" ht="14.25" customHeight="1" x14ac:dyDescent="0.2">
      <c r="A28" s="127">
        <v>419000</v>
      </c>
      <c r="B28" s="140" t="s">
        <v>426</v>
      </c>
      <c r="C28" s="141"/>
      <c r="D28" s="128" t="s">
        <v>399</v>
      </c>
      <c r="E28" s="129">
        <v>14.8</v>
      </c>
      <c r="F28" s="129">
        <v>0</v>
      </c>
      <c r="G28" s="129">
        <v>0</v>
      </c>
      <c r="H28" s="129">
        <v>14.8</v>
      </c>
      <c r="I28" s="131"/>
    </row>
    <row r="29" spans="1:9" ht="14.25" customHeight="1" x14ac:dyDescent="0.2">
      <c r="A29" s="127">
        <v>420200</v>
      </c>
      <c r="B29" s="140" t="s">
        <v>427</v>
      </c>
      <c r="C29" s="141"/>
      <c r="D29" s="128" t="s">
        <v>399</v>
      </c>
      <c r="E29" s="129">
        <v>6.72</v>
      </c>
      <c r="F29" s="129">
        <v>0</v>
      </c>
      <c r="G29" s="129">
        <v>0</v>
      </c>
      <c r="H29" s="129">
        <v>6.72</v>
      </c>
      <c r="I29" s="131"/>
    </row>
    <row r="30" spans="1:9" ht="14.25" customHeight="1" x14ac:dyDescent="0.2">
      <c r="A30" s="127">
        <v>420400</v>
      </c>
      <c r="B30" s="140" t="s">
        <v>428</v>
      </c>
      <c r="C30" s="141"/>
      <c r="D30" s="128" t="s">
        <v>399</v>
      </c>
      <c r="E30" s="129">
        <v>6.84</v>
      </c>
      <c r="F30" s="129">
        <v>0</v>
      </c>
      <c r="G30" s="129">
        <v>0</v>
      </c>
      <c r="H30" s="129">
        <v>6.84</v>
      </c>
      <c r="I30" s="131"/>
    </row>
    <row r="31" spans="1:9" ht="14.25" customHeight="1" x14ac:dyDescent="0.2">
      <c r="A31" s="127">
        <v>420600</v>
      </c>
      <c r="B31" s="140" t="s">
        <v>429</v>
      </c>
      <c r="C31" s="141"/>
      <c r="D31" s="128" t="s">
        <v>399</v>
      </c>
      <c r="E31" s="129">
        <v>7.03</v>
      </c>
      <c r="F31" s="129">
        <v>0</v>
      </c>
      <c r="G31" s="129">
        <v>0</v>
      </c>
      <c r="H31" s="129">
        <v>7.03</v>
      </c>
      <c r="I31" s="131"/>
    </row>
    <row r="32" spans="1:9" ht="14.25" customHeight="1" x14ac:dyDescent="0.2">
      <c r="A32" s="127">
        <v>420800</v>
      </c>
      <c r="B32" s="140" t="s">
        <v>430</v>
      </c>
      <c r="C32" s="141"/>
      <c r="D32" s="128" t="s">
        <v>399</v>
      </c>
      <c r="E32" s="129">
        <v>7.22</v>
      </c>
      <c r="F32" s="129">
        <v>0</v>
      </c>
      <c r="G32" s="129">
        <v>0</v>
      </c>
      <c r="H32" s="129">
        <v>7.22</v>
      </c>
      <c r="I32" s="131"/>
    </row>
    <row r="33" spans="1:9" ht="14.25" customHeight="1" x14ac:dyDescent="0.2">
      <c r="A33" s="127">
        <v>421000</v>
      </c>
      <c r="B33" s="140" t="s">
        <v>431</v>
      </c>
      <c r="C33" s="141"/>
      <c r="D33" s="128" t="s">
        <v>399</v>
      </c>
      <c r="E33" s="129">
        <v>7.41</v>
      </c>
      <c r="F33" s="129">
        <v>0</v>
      </c>
      <c r="G33" s="129">
        <v>0</v>
      </c>
      <c r="H33" s="129">
        <v>7.41</v>
      </c>
      <c r="I33" s="131"/>
    </row>
    <row r="34" spans="1:9" ht="14.25" customHeight="1" x14ac:dyDescent="0.2">
      <c r="A34" s="127">
        <v>421200</v>
      </c>
      <c r="B34" s="140" t="s">
        <v>432</v>
      </c>
      <c r="C34" s="141"/>
      <c r="D34" s="128" t="s">
        <v>399</v>
      </c>
      <c r="E34" s="129">
        <v>7.55</v>
      </c>
      <c r="F34" s="129">
        <v>0</v>
      </c>
      <c r="G34" s="129">
        <v>0</v>
      </c>
      <c r="H34" s="129">
        <v>7.55</v>
      </c>
      <c r="I34" s="131"/>
    </row>
    <row r="35" spans="1:9" ht="14.25" customHeight="1" x14ac:dyDescent="0.2">
      <c r="A35" s="127">
        <v>421400</v>
      </c>
      <c r="B35" s="140" t="s">
        <v>433</v>
      </c>
      <c r="C35" s="141"/>
      <c r="D35" s="128" t="s">
        <v>399</v>
      </c>
      <c r="E35" s="129">
        <v>7.83</v>
      </c>
      <c r="F35" s="129">
        <v>0</v>
      </c>
      <c r="G35" s="129">
        <v>0</v>
      </c>
      <c r="H35" s="129">
        <v>7.83</v>
      </c>
      <c r="I35" s="131"/>
    </row>
    <row r="38" spans="1:9" x14ac:dyDescent="0.25">
      <c r="A38" s="122" t="s">
        <v>388</v>
      </c>
    </row>
    <row r="39" spans="1:9" x14ac:dyDescent="0.25">
      <c r="A39" s="122" t="s">
        <v>389</v>
      </c>
    </row>
    <row r="40" spans="1:9" x14ac:dyDescent="0.25">
      <c r="A40" s="124" t="s">
        <v>390</v>
      </c>
      <c r="B40" s="138" t="s">
        <v>391</v>
      </c>
      <c r="C40" s="139"/>
      <c r="D40" s="125" t="s">
        <v>392</v>
      </c>
      <c r="E40" s="126" t="s">
        <v>393</v>
      </c>
      <c r="F40" s="126" t="s">
        <v>394</v>
      </c>
      <c r="G40" s="126" t="s">
        <v>395</v>
      </c>
      <c r="H40" s="126" t="s">
        <v>396</v>
      </c>
      <c r="I40" s="124" t="s">
        <v>397</v>
      </c>
    </row>
    <row r="41" spans="1:9" ht="12.75" customHeight="1" x14ac:dyDescent="0.2">
      <c r="A41" s="127">
        <v>421600</v>
      </c>
      <c r="B41" s="140" t="s">
        <v>434</v>
      </c>
      <c r="C41" s="141"/>
      <c r="D41" s="128" t="s">
        <v>399</v>
      </c>
      <c r="E41" s="129">
        <v>8.52</v>
      </c>
      <c r="F41" s="129">
        <v>0</v>
      </c>
      <c r="G41" s="129">
        <v>0</v>
      </c>
      <c r="H41" s="129">
        <v>8.52</v>
      </c>
      <c r="I41" s="131"/>
    </row>
    <row r="42" spans="1:9" ht="12.75" customHeight="1" x14ac:dyDescent="0.2">
      <c r="A42" s="127">
        <v>422000</v>
      </c>
      <c r="B42" s="140" t="s">
        <v>435</v>
      </c>
      <c r="C42" s="141"/>
      <c r="D42" s="128" t="s">
        <v>399</v>
      </c>
      <c r="E42" s="129">
        <v>8.84</v>
      </c>
      <c r="F42" s="129">
        <v>0</v>
      </c>
      <c r="G42" s="129">
        <v>0</v>
      </c>
      <c r="H42" s="129">
        <v>8.84</v>
      </c>
      <c r="I42" s="131"/>
    </row>
    <row r="43" spans="1:9" ht="12.75" customHeight="1" x14ac:dyDescent="0.2">
      <c r="A43" s="127">
        <v>423000</v>
      </c>
      <c r="B43" s="140" t="s">
        <v>436</v>
      </c>
      <c r="C43" s="141"/>
      <c r="D43" s="128" t="s">
        <v>399</v>
      </c>
      <c r="E43" s="129">
        <v>9.57</v>
      </c>
      <c r="F43" s="129">
        <v>0</v>
      </c>
      <c r="G43" s="129">
        <v>0</v>
      </c>
      <c r="H43" s="129">
        <v>9.57</v>
      </c>
      <c r="I43" s="131"/>
    </row>
    <row r="44" spans="1:9" ht="12.75" customHeight="1" x14ac:dyDescent="0.2">
      <c r="A44" s="127">
        <v>424000</v>
      </c>
      <c r="B44" s="140" t="s">
        <v>437</v>
      </c>
      <c r="C44" s="141"/>
      <c r="D44" s="128" t="s">
        <v>399</v>
      </c>
      <c r="E44" s="129">
        <v>11.06</v>
      </c>
      <c r="F44" s="129">
        <v>0</v>
      </c>
      <c r="G44" s="129">
        <v>0</v>
      </c>
      <c r="H44" s="129">
        <v>11.06</v>
      </c>
      <c r="I44" s="131"/>
    </row>
    <row r="45" spans="1:9" ht="12.75" customHeight="1" x14ac:dyDescent="0.2">
      <c r="A45" s="127">
        <v>425000</v>
      </c>
      <c r="B45" s="140" t="s">
        <v>438</v>
      </c>
      <c r="C45" s="141"/>
      <c r="D45" s="128" t="s">
        <v>399</v>
      </c>
      <c r="E45" s="129">
        <v>12.55</v>
      </c>
      <c r="F45" s="129">
        <v>0</v>
      </c>
      <c r="G45" s="129">
        <v>0</v>
      </c>
      <c r="H45" s="129">
        <v>12.55</v>
      </c>
      <c r="I45" s="131"/>
    </row>
    <row r="46" spans="1:9" ht="12.75" customHeight="1" x14ac:dyDescent="0.2">
      <c r="A46" s="127">
        <v>426010</v>
      </c>
      <c r="B46" s="140" t="s">
        <v>439</v>
      </c>
      <c r="C46" s="141"/>
      <c r="D46" s="128" t="s">
        <v>399</v>
      </c>
      <c r="E46" s="129">
        <v>14.04</v>
      </c>
      <c r="F46" s="129">
        <v>0</v>
      </c>
      <c r="G46" s="129">
        <v>0</v>
      </c>
      <c r="H46" s="129">
        <v>14.04</v>
      </c>
      <c r="I46" s="131"/>
    </row>
    <row r="47" spans="1:9" ht="12.75" customHeight="1" x14ac:dyDescent="0.2">
      <c r="A47" s="127">
        <v>428000</v>
      </c>
      <c r="B47" s="140" t="s">
        <v>440</v>
      </c>
      <c r="C47" s="141"/>
      <c r="D47" s="128" t="s">
        <v>399</v>
      </c>
      <c r="E47" s="129">
        <v>16.04</v>
      </c>
      <c r="F47" s="129">
        <v>0</v>
      </c>
      <c r="G47" s="129">
        <v>0</v>
      </c>
      <c r="H47" s="129">
        <v>16.04</v>
      </c>
      <c r="I47" s="131"/>
    </row>
    <row r="48" spans="1:9" ht="12.75" customHeight="1" x14ac:dyDescent="0.2">
      <c r="A48" s="127">
        <v>429000</v>
      </c>
      <c r="B48" s="140" t="s">
        <v>441</v>
      </c>
      <c r="C48" s="141"/>
      <c r="D48" s="128" t="s">
        <v>399</v>
      </c>
      <c r="E48" s="129">
        <v>18.579999999999998</v>
      </c>
      <c r="F48" s="129">
        <v>0</v>
      </c>
      <c r="G48" s="129">
        <v>0</v>
      </c>
      <c r="H48" s="129">
        <v>18.579999999999998</v>
      </c>
      <c r="I48" s="131"/>
    </row>
    <row r="49" spans="1:9" ht="12.75" customHeight="1" x14ac:dyDescent="0.2">
      <c r="A49" s="127">
        <v>430210</v>
      </c>
      <c r="B49" s="140" t="s">
        <v>442</v>
      </c>
      <c r="C49" s="141"/>
      <c r="D49" s="128" t="s">
        <v>399</v>
      </c>
      <c r="E49" s="129">
        <v>6.22</v>
      </c>
      <c r="F49" s="129">
        <v>0</v>
      </c>
      <c r="G49" s="129">
        <v>14.59</v>
      </c>
      <c r="H49" s="129">
        <v>20.81</v>
      </c>
      <c r="I49" s="131"/>
    </row>
    <row r="50" spans="1:9" ht="12.75" customHeight="1" x14ac:dyDescent="0.2">
      <c r="A50" s="127">
        <v>430410</v>
      </c>
      <c r="B50" s="140" t="s">
        <v>443</v>
      </c>
      <c r="C50" s="141"/>
      <c r="D50" s="128" t="s">
        <v>399</v>
      </c>
      <c r="E50" s="129">
        <v>7</v>
      </c>
      <c r="F50" s="129">
        <v>0</v>
      </c>
      <c r="G50" s="129">
        <v>14.59</v>
      </c>
      <c r="H50" s="129">
        <v>21.59</v>
      </c>
      <c r="I50" s="131"/>
    </row>
    <row r="51" spans="1:9" ht="12.75" customHeight="1" x14ac:dyDescent="0.2">
      <c r="A51" s="127">
        <v>430610</v>
      </c>
      <c r="B51" s="140" t="s">
        <v>444</v>
      </c>
      <c r="C51" s="141"/>
      <c r="D51" s="128" t="s">
        <v>399</v>
      </c>
      <c r="E51" s="129">
        <v>7.71</v>
      </c>
      <c r="F51" s="129">
        <v>0</v>
      </c>
      <c r="G51" s="129">
        <v>14.59</v>
      </c>
      <c r="H51" s="129">
        <v>22.3</v>
      </c>
      <c r="I51" s="131"/>
    </row>
    <row r="52" spans="1:9" ht="12.75" customHeight="1" x14ac:dyDescent="0.2">
      <c r="A52" s="127">
        <v>430810</v>
      </c>
      <c r="B52" s="140" t="s">
        <v>445</v>
      </c>
      <c r="C52" s="141"/>
      <c r="D52" s="128" t="s">
        <v>399</v>
      </c>
      <c r="E52" s="129">
        <v>7.78</v>
      </c>
      <c r="F52" s="129">
        <v>0</v>
      </c>
      <c r="G52" s="129">
        <v>14.59</v>
      </c>
      <c r="H52" s="129">
        <v>22.37</v>
      </c>
      <c r="I52" s="131"/>
    </row>
    <row r="53" spans="1:9" ht="12.75" customHeight="1" x14ac:dyDescent="0.2">
      <c r="A53" s="127">
        <v>431010</v>
      </c>
      <c r="B53" s="140" t="s">
        <v>446</v>
      </c>
      <c r="C53" s="141"/>
      <c r="D53" s="128" t="s">
        <v>399</v>
      </c>
      <c r="E53" s="129">
        <v>8.16</v>
      </c>
      <c r="F53" s="129">
        <v>0</v>
      </c>
      <c r="G53" s="129">
        <v>14.59</v>
      </c>
      <c r="H53" s="129">
        <v>22.75</v>
      </c>
      <c r="I53" s="131"/>
    </row>
    <row r="54" spans="1:9" ht="12.75" customHeight="1" x14ac:dyDescent="0.2">
      <c r="A54" s="127">
        <v>431210</v>
      </c>
      <c r="B54" s="140" t="s">
        <v>447</v>
      </c>
      <c r="C54" s="141"/>
      <c r="D54" s="128" t="s">
        <v>399</v>
      </c>
      <c r="E54" s="129">
        <v>8.5399999999999991</v>
      </c>
      <c r="F54" s="129">
        <v>0</v>
      </c>
      <c r="G54" s="129">
        <v>14.59</v>
      </c>
      <c r="H54" s="129">
        <v>23.13</v>
      </c>
      <c r="I54" s="131"/>
    </row>
    <row r="55" spans="1:9" ht="12.75" customHeight="1" x14ac:dyDescent="0.2">
      <c r="A55" s="127">
        <v>431410</v>
      </c>
      <c r="B55" s="140" t="s">
        <v>448</v>
      </c>
      <c r="C55" s="141"/>
      <c r="D55" s="128" t="s">
        <v>399</v>
      </c>
      <c r="E55" s="129">
        <v>8.65</v>
      </c>
      <c r="F55" s="129">
        <v>0</v>
      </c>
      <c r="G55" s="129">
        <v>14.59</v>
      </c>
      <c r="H55" s="129">
        <v>23.24</v>
      </c>
      <c r="I55" s="131"/>
    </row>
    <row r="56" spans="1:9" ht="12.75" customHeight="1" x14ac:dyDescent="0.2">
      <c r="A56" s="127">
        <v>431610</v>
      </c>
      <c r="B56" s="140" t="s">
        <v>449</v>
      </c>
      <c r="C56" s="141"/>
      <c r="D56" s="128" t="s">
        <v>399</v>
      </c>
      <c r="E56" s="129">
        <v>9.5500000000000007</v>
      </c>
      <c r="F56" s="129">
        <v>0</v>
      </c>
      <c r="G56" s="129">
        <v>14.59</v>
      </c>
      <c r="H56" s="129">
        <v>24.14</v>
      </c>
      <c r="I56" s="131"/>
    </row>
    <row r="57" spans="1:9" ht="12.75" customHeight="1" x14ac:dyDescent="0.2">
      <c r="A57" s="127">
        <v>432010</v>
      </c>
      <c r="B57" s="140" t="s">
        <v>450</v>
      </c>
      <c r="C57" s="141"/>
      <c r="D57" s="128" t="s">
        <v>399</v>
      </c>
      <c r="E57" s="129">
        <v>10.050000000000001</v>
      </c>
      <c r="F57" s="129">
        <v>0</v>
      </c>
      <c r="G57" s="129">
        <v>14.59</v>
      </c>
      <c r="H57" s="129">
        <v>24.64</v>
      </c>
      <c r="I57" s="131"/>
    </row>
    <row r="58" spans="1:9" ht="12.75" customHeight="1" x14ac:dyDescent="0.2">
      <c r="A58" s="127">
        <v>433010</v>
      </c>
      <c r="B58" s="140" t="s">
        <v>451</v>
      </c>
      <c r="C58" s="141"/>
      <c r="D58" s="128" t="s">
        <v>399</v>
      </c>
      <c r="E58" s="129">
        <v>11.78</v>
      </c>
      <c r="F58" s="129">
        <v>0</v>
      </c>
      <c r="G58" s="129">
        <v>14.59</v>
      </c>
      <c r="H58" s="129">
        <v>26.37</v>
      </c>
      <c r="I58" s="131"/>
    </row>
    <row r="59" spans="1:9" ht="12.75" customHeight="1" x14ac:dyDescent="0.2">
      <c r="A59" s="127">
        <v>434010</v>
      </c>
      <c r="B59" s="140" t="s">
        <v>452</v>
      </c>
      <c r="C59" s="141"/>
      <c r="D59" s="128" t="s">
        <v>399</v>
      </c>
      <c r="E59" s="129">
        <v>13.76</v>
      </c>
      <c r="F59" s="129">
        <v>0</v>
      </c>
      <c r="G59" s="129">
        <v>14.59</v>
      </c>
      <c r="H59" s="129">
        <v>28.35</v>
      </c>
      <c r="I59" s="131"/>
    </row>
    <row r="60" spans="1:9" ht="12.75" customHeight="1" x14ac:dyDescent="0.2">
      <c r="A60" s="127">
        <v>435010</v>
      </c>
      <c r="B60" s="140" t="s">
        <v>453</v>
      </c>
      <c r="C60" s="141"/>
      <c r="D60" s="128" t="s">
        <v>399</v>
      </c>
      <c r="E60" s="129">
        <v>17.22</v>
      </c>
      <c r="F60" s="129">
        <v>0</v>
      </c>
      <c r="G60" s="129">
        <v>14.59</v>
      </c>
      <c r="H60" s="129">
        <v>31.81</v>
      </c>
      <c r="I60" s="131"/>
    </row>
    <row r="61" spans="1:9" ht="12.75" customHeight="1" x14ac:dyDescent="0.2">
      <c r="A61" s="127">
        <v>436010</v>
      </c>
      <c r="B61" s="140" t="s">
        <v>454</v>
      </c>
      <c r="C61" s="141"/>
      <c r="D61" s="128" t="s">
        <v>399</v>
      </c>
      <c r="E61" s="129">
        <v>18.61</v>
      </c>
      <c r="F61" s="129">
        <v>0</v>
      </c>
      <c r="G61" s="129">
        <v>14.59</v>
      </c>
      <c r="H61" s="129">
        <v>33.200000000000003</v>
      </c>
      <c r="I61" s="131"/>
    </row>
    <row r="62" spans="1:9" ht="12.75" customHeight="1" x14ac:dyDescent="0.2">
      <c r="A62" s="127">
        <v>438010</v>
      </c>
      <c r="B62" s="140" t="s">
        <v>455</v>
      </c>
      <c r="C62" s="141"/>
      <c r="D62" s="128" t="s">
        <v>399</v>
      </c>
      <c r="E62" s="129">
        <v>22.27</v>
      </c>
      <c r="F62" s="129">
        <v>0</v>
      </c>
      <c r="G62" s="129">
        <v>14.59</v>
      </c>
      <c r="H62" s="129">
        <v>36.86</v>
      </c>
      <c r="I62" s="131"/>
    </row>
    <row r="63" spans="1:9" ht="12.75" customHeight="1" x14ac:dyDescent="0.2">
      <c r="A63" s="127">
        <v>439010</v>
      </c>
      <c r="B63" s="140" t="s">
        <v>456</v>
      </c>
      <c r="C63" s="141"/>
      <c r="D63" s="128" t="s">
        <v>399</v>
      </c>
      <c r="E63" s="129">
        <v>26.51</v>
      </c>
      <c r="F63" s="129">
        <v>0</v>
      </c>
      <c r="G63" s="129">
        <v>14.59</v>
      </c>
      <c r="H63" s="129">
        <v>41.1</v>
      </c>
      <c r="I63" s="131"/>
    </row>
    <row r="64" spans="1:9" ht="12.75" customHeight="1" x14ac:dyDescent="0.2">
      <c r="A64" s="127">
        <v>404300</v>
      </c>
      <c r="B64" s="140" t="s">
        <v>457</v>
      </c>
      <c r="C64" s="141"/>
      <c r="D64" s="128" t="s">
        <v>399</v>
      </c>
      <c r="E64" s="129">
        <v>0.46</v>
      </c>
      <c r="F64" s="129">
        <v>0</v>
      </c>
      <c r="G64" s="129">
        <v>0</v>
      </c>
      <c r="H64" s="129">
        <v>0.46</v>
      </c>
      <c r="I64" s="131"/>
    </row>
    <row r="65" spans="1:9" ht="12.75" customHeight="1" x14ac:dyDescent="0.2">
      <c r="A65" s="127">
        <v>430010</v>
      </c>
      <c r="B65" s="140" t="s">
        <v>458</v>
      </c>
      <c r="C65" s="141"/>
      <c r="D65" s="128" t="s">
        <v>399</v>
      </c>
      <c r="E65" s="129">
        <v>8.75</v>
      </c>
      <c r="F65" s="129">
        <v>5.84</v>
      </c>
      <c r="G65" s="129">
        <v>0</v>
      </c>
      <c r="H65" s="129">
        <v>14.59</v>
      </c>
      <c r="I65" s="131"/>
    </row>
    <row r="66" spans="1:9" x14ac:dyDescent="0.25">
      <c r="A66" s="127">
        <v>404000</v>
      </c>
      <c r="B66" s="140" t="s">
        <v>459</v>
      </c>
      <c r="C66" s="141"/>
      <c r="D66" s="128" t="s">
        <v>399</v>
      </c>
      <c r="E66" s="129">
        <v>6.65</v>
      </c>
      <c r="F66" s="129">
        <v>0</v>
      </c>
      <c r="G66" s="129">
        <v>0</v>
      </c>
      <c r="H66" s="129">
        <v>6.65</v>
      </c>
      <c r="I66" s="130" t="s">
        <v>400</v>
      </c>
    </row>
    <row r="67" spans="1:9" x14ac:dyDescent="0.25">
      <c r="A67" s="127">
        <v>450000</v>
      </c>
      <c r="B67" s="140" t="s">
        <v>460</v>
      </c>
      <c r="C67" s="141"/>
      <c r="D67" s="128" t="s">
        <v>399</v>
      </c>
      <c r="E67" s="129">
        <v>4.4800000000000004</v>
      </c>
      <c r="F67" s="129">
        <v>0</v>
      </c>
      <c r="G67" s="129">
        <v>4.59</v>
      </c>
      <c r="H67" s="129">
        <v>9.08</v>
      </c>
      <c r="I67" s="130" t="s">
        <v>400</v>
      </c>
    </row>
    <row r="68" spans="1:9" ht="12.75" customHeight="1" x14ac:dyDescent="0.2">
      <c r="A68" s="127">
        <v>416000</v>
      </c>
      <c r="B68" s="140" t="s">
        <v>461</v>
      </c>
      <c r="C68" s="141"/>
      <c r="D68" s="128" t="s">
        <v>399</v>
      </c>
      <c r="E68" s="129">
        <v>5.37</v>
      </c>
      <c r="F68" s="129">
        <v>0</v>
      </c>
      <c r="G68" s="129">
        <v>0</v>
      </c>
      <c r="H68" s="129">
        <v>5.37</v>
      </c>
      <c r="I68" s="131"/>
    </row>
    <row r="69" spans="1:9" ht="12.75" customHeight="1" x14ac:dyDescent="0.2">
      <c r="A69" s="127">
        <v>416100</v>
      </c>
      <c r="B69" s="140" t="s">
        <v>462</v>
      </c>
      <c r="C69" s="141"/>
      <c r="D69" s="128" t="s">
        <v>399</v>
      </c>
      <c r="E69" s="129">
        <v>6.28</v>
      </c>
      <c r="F69" s="129">
        <v>0</v>
      </c>
      <c r="G69" s="129">
        <v>0</v>
      </c>
      <c r="H69" s="129">
        <v>6.28</v>
      </c>
      <c r="I69" s="131"/>
    </row>
    <row r="70" spans="1:9" ht="12.75" customHeight="1" x14ac:dyDescent="0.2">
      <c r="A70" s="127">
        <v>416200</v>
      </c>
      <c r="B70" s="140" t="s">
        <v>463</v>
      </c>
      <c r="C70" s="141"/>
      <c r="D70" s="128" t="s">
        <v>399</v>
      </c>
      <c r="E70" s="129">
        <v>5.81</v>
      </c>
      <c r="F70" s="129">
        <v>0</v>
      </c>
      <c r="G70" s="129">
        <v>0</v>
      </c>
      <c r="H70" s="129">
        <v>5.81</v>
      </c>
      <c r="I70" s="131"/>
    </row>
    <row r="71" spans="1:9" ht="12.75" customHeight="1" x14ac:dyDescent="0.2">
      <c r="A71" s="127">
        <v>416300</v>
      </c>
      <c r="B71" s="140" t="s">
        <v>464</v>
      </c>
      <c r="C71" s="141"/>
      <c r="D71" s="128" t="s">
        <v>399</v>
      </c>
      <c r="E71" s="129">
        <v>6.71</v>
      </c>
      <c r="F71" s="129">
        <v>0</v>
      </c>
      <c r="G71" s="129">
        <v>0</v>
      </c>
      <c r="H71" s="129">
        <v>6.71</v>
      </c>
      <c r="I71" s="131"/>
    </row>
    <row r="72" spans="1:9" ht="12.75" customHeight="1" x14ac:dyDescent="0.2">
      <c r="A72" s="127">
        <v>426000</v>
      </c>
      <c r="B72" s="140" t="s">
        <v>465</v>
      </c>
      <c r="C72" s="141"/>
      <c r="D72" s="128" t="s">
        <v>399</v>
      </c>
      <c r="E72" s="129">
        <v>7.15</v>
      </c>
      <c r="F72" s="129">
        <v>0</v>
      </c>
      <c r="G72" s="129">
        <v>0</v>
      </c>
      <c r="H72" s="129">
        <v>7.15</v>
      </c>
      <c r="I72" s="131"/>
    </row>
    <row r="75" spans="1:9" x14ac:dyDescent="0.25">
      <c r="A75" s="122" t="s">
        <v>388</v>
      </c>
    </row>
    <row r="76" spans="1:9" x14ac:dyDescent="0.25">
      <c r="A76" s="122" t="s">
        <v>389</v>
      </c>
    </row>
    <row r="77" spans="1:9" x14ac:dyDescent="0.25">
      <c r="A77" s="124" t="s">
        <v>390</v>
      </c>
      <c r="B77" s="138" t="s">
        <v>391</v>
      </c>
      <c r="C77" s="139"/>
      <c r="D77" s="125" t="s">
        <v>392</v>
      </c>
      <c r="E77" s="126" t="s">
        <v>393</v>
      </c>
      <c r="F77" s="126" t="s">
        <v>394</v>
      </c>
      <c r="G77" s="126" t="s">
        <v>395</v>
      </c>
      <c r="H77" s="126" t="s">
        <v>396</v>
      </c>
      <c r="I77" s="124" t="s">
        <v>397</v>
      </c>
    </row>
    <row r="78" spans="1:9" ht="12.75" customHeight="1" x14ac:dyDescent="0.2">
      <c r="A78" s="127">
        <v>426100</v>
      </c>
      <c r="B78" s="140" t="s">
        <v>466</v>
      </c>
      <c r="C78" s="141"/>
      <c r="D78" s="128" t="s">
        <v>399</v>
      </c>
      <c r="E78" s="129">
        <v>8.23</v>
      </c>
      <c r="F78" s="129">
        <v>0</v>
      </c>
      <c r="G78" s="129">
        <v>0</v>
      </c>
      <c r="H78" s="129">
        <v>8.23</v>
      </c>
      <c r="I78" s="131"/>
    </row>
    <row r="79" spans="1:9" ht="12.75" customHeight="1" x14ac:dyDescent="0.2">
      <c r="A79" s="127">
        <v>426200</v>
      </c>
      <c r="B79" s="140" t="s">
        <v>467</v>
      </c>
      <c r="C79" s="141"/>
      <c r="D79" s="128" t="s">
        <v>399</v>
      </c>
      <c r="E79" s="129">
        <v>7.61</v>
      </c>
      <c r="F79" s="129">
        <v>0</v>
      </c>
      <c r="G79" s="129">
        <v>0</v>
      </c>
      <c r="H79" s="129">
        <v>7.61</v>
      </c>
      <c r="I79" s="131"/>
    </row>
    <row r="80" spans="1:9" ht="12.75" customHeight="1" x14ac:dyDescent="0.2">
      <c r="A80" s="127">
        <v>426300</v>
      </c>
      <c r="B80" s="140" t="s">
        <v>468</v>
      </c>
      <c r="C80" s="141"/>
      <c r="D80" s="128" t="s">
        <v>399</v>
      </c>
      <c r="E80" s="129">
        <v>8.73</v>
      </c>
      <c r="F80" s="129">
        <v>0</v>
      </c>
      <c r="G80" s="129">
        <v>0</v>
      </c>
      <c r="H80" s="129">
        <v>8.73</v>
      </c>
      <c r="I80" s="131"/>
    </row>
    <row r="83" spans="1:9" x14ac:dyDescent="0.25">
      <c r="A83" s="122" t="s">
        <v>388</v>
      </c>
    </row>
    <row r="84" spans="1:9" x14ac:dyDescent="0.25">
      <c r="A84" s="122" t="s">
        <v>469</v>
      </c>
    </row>
    <row r="85" spans="1:9" x14ac:dyDescent="0.25">
      <c r="A85" s="124" t="s">
        <v>390</v>
      </c>
      <c r="B85" s="138" t="s">
        <v>391</v>
      </c>
      <c r="C85" s="139"/>
      <c r="D85" s="125" t="s">
        <v>392</v>
      </c>
      <c r="E85" s="126" t="s">
        <v>393</v>
      </c>
      <c r="F85" s="126" t="s">
        <v>394</v>
      </c>
      <c r="G85" s="126" t="s">
        <v>395</v>
      </c>
      <c r="H85" s="126" t="s">
        <v>396</v>
      </c>
      <c r="I85" s="124" t="s">
        <v>397</v>
      </c>
    </row>
    <row r="86" spans="1:9" x14ac:dyDescent="0.25">
      <c r="A86" s="127">
        <v>530200</v>
      </c>
      <c r="B86" s="140" t="s">
        <v>470</v>
      </c>
      <c r="C86" s="141"/>
      <c r="D86" s="128" t="s">
        <v>399</v>
      </c>
      <c r="E86" s="129">
        <v>7.72</v>
      </c>
      <c r="F86" s="129">
        <v>62.33</v>
      </c>
      <c r="G86" s="129">
        <v>0</v>
      </c>
      <c r="H86" s="129">
        <v>70.05</v>
      </c>
      <c r="I86" s="130" t="s">
        <v>400</v>
      </c>
    </row>
    <row r="87" spans="1:9" ht="12.75" customHeight="1" x14ac:dyDescent="0.25">
      <c r="A87" s="127">
        <v>570210</v>
      </c>
      <c r="B87" s="140" t="s">
        <v>471</v>
      </c>
      <c r="C87" s="141"/>
      <c r="D87" s="128" t="s">
        <v>472</v>
      </c>
      <c r="E87" s="129">
        <v>48.01</v>
      </c>
      <c r="F87" s="129">
        <v>56</v>
      </c>
      <c r="G87" s="129">
        <v>0</v>
      </c>
      <c r="H87" s="129">
        <v>104.01</v>
      </c>
      <c r="I87" s="130" t="s">
        <v>400</v>
      </c>
    </row>
    <row r="88" spans="1:9" ht="12.75" customHeight="1" x14ac:dyDescent="0.25">
      <c r="A88" s="127">
        <v>570200</v>
      </c>
      <c r="B88" s="140" t="s">
        <v>473</v>
      </c>
      <c r="C88" s="141"/>
      <c r="D88" s="128" t="s">
        <v>472</v>
      </c>
      <c r="E88" s="129">
        <v>59.21</v>
      </c>
      <c r="F88" s="129">
        <v>57.65</v>
      </c>
      <c r="G88" s="129">
        <v>0</v>
      </c>
      <c r="H88" s="129">
        <v>116.86</v>
      </c>
      <c r="I88" s="130" t="s">
        <v>400</v>
      </c>
    </row>
    <row r="89" spans="1:9" x14ac:dyDescent="0.25">
      <c r="A89" s="127">
        <v>531200</v>
      </c>
      <c r="B89" s="140" t="s">
        <v>474</v>
      </c>
      <c r="C89" s="141"/>
      <c r="D89" s="128" t="s">
        <v>399</v>
      </c>
      <c r="E89" s="129">
        <v>4.21</v>
      </c>
      <c r="F89" s="129">
        <v>47.95</v>
      </c>
      <c r="G89" s="129">
        <v>0</v>
      </c>
      <c r="H89" s="129">
        <v>52.16</v>
      </c>
      <c r="I89" s="130" t="s">
        <v>400</v>
      </c>
    </row>
    <row r="90" spans="1:9" ht="12.75" customHeight="1" x14ac:dyDescent="0.25">
      <c r="A90" s="127">
        <v>531120</v>
      </c>
      <c r="B90" s="140" t="s">
        <v>475</v>
      </c>
      <c r="C90" s="141"/>
      <c r="D90" s="128" t="s">
        <v>399</v>
      </c>
      <c r="E90" s="129">
        <v>8.77</v>
      </c>
      <c r="F90" s="129">
        <v>38.630000000000003</v>
      </c>
      <c r="G90" s="129">
        <v>83.45</v>
      </c>
      <c r="H90" s="129">
        <v>130.85</v>
      </c>
      <c r="I90" s="130" t="s">
        <v>400</v>
      </c>
    </row>
    <row r="91" spans="1:9" ht="12.75" customHeight="1" x14ac:dyDescent="0.25">
      <c r="A91" s="127">
        <v>531130</v>
      </c>
      <c r="B91" s="140" t="s">
        <v>476</v>
      </c>
      <c r="C91" s="141"/>
      <c r="D91" s="128" t="s">
        <v>399</v>
      </c>
      <c r="E91" s="129">
        <v>9.39</v>
      </c>
      <c r="F91" s="129">
        <v>40.24</v>
      </c>
      <c r="G91" s="129">
        <v>86.89</v>
      </c>
      <c r="H91" s="129">
        <v>136.52000000000001</v>
      </c>
      <c r="I91" s="130" t="s">
        <v>400</v>
      </c>
    </row>
    <row r="92" spans="1:9" x14ac:dyDescent="0.25">
      <c r="A92" s="127">
        <v>531000</v>
      </c>
      <c r="B92" s="140" t="s">
        <v>477</v>
      </c>
      <c r="C92" s="141"/>
      <c r="D92" s="128" t="s">
        <v>399</v>
      </c>
      <c r="E92" s="129">
        <v>8.25</v>
      </c>
      <c r="F92" s="129">
        <v>0</v>
      </c>
      <c r="G92" s="129">
        <v>83.45</v>
      </c>
      <c r="H92" s="129">
        <v>91.7</v>
      </c>
      <c r="I92" s="130" t="s">
        <v>400</v>
      </c>
    </row>
    <row r="93" spans="1:9" x14ac:dyDescent="0.25">
      <c r="A93" s="127">
        <v>531100</v>
      </c>
      <c r="B93" s="140" t="s">
        <v>478</v>
      </c>
      <c r="C93" s="141"/>
      <c r="D93" s="128" t="s">
        <v>399</v>
      </c>
      <c r="E93" s="129">
        <v>8.83</v>
      </c>
      <c r="F93" s="129">
        <v>0</v>
      </c>
      <c r="G93" s="129">
        <v>86.89</v>
      </c>
      <c r="H93" s="129">
        <v>95.72</v>
      </c>
      <c r="I93" s="130" t="s">
        <v>400</v>
      </c>
    </row>
    <row r="94" spans="1:9" ht="12.75" customHeight="1" x14ac:dyDescent="0.25">
      <c r="A94" s="127">
        <v>532100</v>
      </c>
      <c r="B94" s="140" t="s">
        <v>479</v>
      </c>
      <c r="C94" s="141"/>
      <c r="D94" s="128" t="s">
        <v>399</v>
      </c>
      <c r="E94" s="129">
        <v>4.46</v>
      </c>
      <c r="F94" s="129">
        <v>62.33</v>
      </c>
      <c r="G94" s="129">
        <v>0</v>
      </c>
      <c r="H94" s="129">
        <v>66.790000000000006</v>
      </c>
      <c r="I94" s="130" t="s">
        <v>400</v>
      </c>
    </row>
    <row r="95" spans="1:9" ht="12.75" customHeight="1" x14ac:dyDescent="0.25">
      <c r="A95" s="127">
        <v>563100</v>
      </c>
      <c r="B95" s="140" t="s">
        <v>480</v>
      </c>
      <c r="C95" s="141"/>
      <c r="D95" s="128" t="s">
        <v>409</v>
      </c>
      <c r="E95" s="129">
        <v>0.54</v>
      </c>
      <c r="F95" s="129">
        <v>0.22</v>
      </c>
      <c r="G95" s="129">
        <v>0</v>
      </c>
      <c r="H95" s="129">
        <v>0.76</v>
      </c>
      <c r="I95" s="130" t="s">
        <v>400</v>
      </c>
    </row>
    <row r="96" spans="1:9" ht="12.75" customHeight="1" x14ac:dyDescent="0.2">
      <c r="A96" s="127">
        <v>535150</v>
      </c>
      <c r="B96" s="140" t="s">
        <v>481</v>
      </c>
      <c r="C96" s="141"/>
      <c r="D96" s="128" t="s">
        <v>482</v>
      </c>
      <c r="E96" s="129">
        <v>0.76</v>
      </c>
      <c r="F96" s="129">
        <v>0</v>
      </c>
      <c r="G96" s="129">
        <v>0</v>
      </c>
      <c r="H96" s="129">
        <v>0.76</v>
      </c>
      <c r="I96" s="131"/>
    </row>
    <row r="97" spans="1:9" ht="12.75" customHeight="1" x14ac:dyDescent="0.2">
      <c r="A97" s="127">
        <v>535100</v>
      </c>
      <c r="B97" s="140" t="s">
        <v>483</v>
      </c>
      <c r="C97" s="141"/>
      <c r="D97" s="128" t="s">
        <v>409</v>
      </c>
      <c r="E97" s="129">
        <v>1.53</v>
      </c>
      <c r="F97" s="129">
        <v>0</v>
      </c>
      <c r="G97" s="129">
        <v>0</v>
      </c>
      <c r="H97" s="129">
        <v>1.53</v>
      </c>
      <c r="I97" s="131"/>
    </row>
    <row r="98" spans="1:9" ht="12.75" customHeight="1" x14ac:dyDescent="0.25">
      <c r="A98" s="127">
        <v>570160</v>
      </c>
      <c r="B98" s="140" t="s">
        <v>484</v>
      </c>
      <c r="C98" s="141"/>
      <c r="D98" s="128" t="s">
        <v>472</v>
      </c>
      <c r="E98" s="129">
        <v>28.31</v>
      </c>
      <c r="F98" s="129">
        <v>57.17</v>
      </c>
      <c r="G98" s="129">
        <v>0</v>
      </c>
      <c r="H98" s="129">
        <v>85.48</v>
      </c>
      <c r="I98" s="130" t="s">
        <v>400</v>
      </c>
    </row>
    <row r="99" spans="1:9" ht="12.75" customHeight="1" x14ac:dyDescent="0.25">
      <c r="A99" s="127">
        <v>570100</v>
      </c>
      <c r="B99" s="140" t="s">
        <v>485</v>
      </c>
      <c r="C99" s="141"/>
      <c r="D99" s="128" t="s">
        <v>472</v>
      </c>
      <c r="E99" s="129">
        <v>35.1</v>
      </c>
      <c r="F99" s="129">
        <v>60.48</v>
      </c>
      <c r="G99" s="129">
        <v>0</v>
      </c>
      <c r="H99" s="129">
        <v>95.58</v>
      </c>
      <c r="I99" s="130" t="s">
        <v>400</v>
      </c>
    </row>
    <row r="100" spans="1:9" ht="12.75" customHeight="1" x14ac:dyDescent="0.25">
      <c r="A100" s="127">
        <v>570350</v>
      </c>
      <c r="B100" s="140" t="s">
        <v>486</v>
      </c>
      <c r="C100" s="141"/>
      <c r="D100" s="128" t="s">
        <v>472</v>
      </c>
      <c r="E100" s="129">
        <v>52.36</v>
      </c>
      <c r="F100" s="129">
        <v>68.67</v>
      </c>
      <c r="G100" s="129">
        <v>0</v>
      </c>
      <c r="H100" s="129">
        <v>121.03</v>
      </c>
      <c r="I100" s="130" t="s">
        <v>400</v>
      </c>
    </row>
    <row r="101" spans="1:9" ht="12.75" customHeight="1" x14ac:dyDescent="0.25">
      <c r="A101" s="127">
        <v>570360</v>
      </c>
      <c r="B101" s="140" t="s">
        <v>487</v>
      </c>
      <c r="C101" s="141"/>
      <c r="D101" s="128" t="s">
        <v>472</v>
      </c>
      <c r="E101" s="129">
        <v>49.36</v>
      </c>
      <c r="F101" s="129">
        <v>65.39</v>
      </c>
      <c r="G101" s="129">
        <v>0</v>
      </c>
      <c r="H101" s="129">
        <v>114.75</v>
      </c>
      <c r="I101" s="130" t="s">
        <v>400</v>
      </c>
    </row>
    <row r="102" spans="1:9" ht="12.75" customHeight="1" x14ac:dyDescent="0.25">
      <c r="A102" s="127">
        <v>570400</v>
      </c>
      <c r="B102" s="140" t="s">
        <v>488</v>
      </c>
      <c r="C102" s="141"/>
      <c r="D102" s="128" t="s">
        <v>472</v>
      </c>
      <c r="E102" s="129">
        <v>22.39</v>
      </c>
      <c r="F102" s="129">
        <v>0</v>
      </c>
      <c r="G102" s="129">
        <v>85.48</v>
      </c>
      <c r="H102" s="129">
        <v>107.87</v>
      </c>
      <c r="I102" s="130" t="s">
        <v>400</v>
      </c>
    </row>
    <row r="103" spans="1:9" ht="12.75" customHeight="1" x14ac:dyDescent="0.25">
      <c r="A103" s="127">
        <v>570000</v>
      </c>
      <c r="B103" s="140" t="s">
        <v>489</v>
      </c>
      <c r="C103" s="141"/>
      <c r="D103" s="128" t="s">
        <v>472</v>
      </c>
      <c r="E103" s="129">
        <v>24.22</v>
      </c>
      <c r="F103" s="129">
        <v>0</v>
      </c>
      <c r="G103" s="129">
        <v>95.58</v>
      </c>
      <c r="H103" s="129">
        <v>119.8</v>
      </c>
      <c r="I103" s="130" t="s">
        <v>400</v>
      </c>
    </row>
    <row r="104" spans="1:9" ht="12.75" customHeight="1" x14ac:dyDescent="0.25">
      <c r="A104" s="127">
        <v>532500</v>
      </c>
      <c r="B104" s="140" t="s">
        <v>490</v>
      </c>
      <c r="C104" s="141"/>
      <c r="D104" s="128" t="s">
        <v>399</v>
      </c>
      <c r="E104" s="129">
        <v>14.45</v>
      </c>
      <c r="F104" s="129">
        <v>53.96</v>
      </c>
      <c r="G104" s="129">
        <v>0</v>
      </c>
      <c r="H104" s="129">
        <v>68.41</v>
      </c>
      <c r="I104" s="130" t="s">
        <v>400</v>
      </c>
    </row>
    <row r="105" spans="1:9" ht="12.75" customHeight="1" x14ac:dyDescent="0.25">
      <c r="A105" s="127">
        <v>532600</v>
      </c>
      <c r="B105" s="140" t="s">
        <v>491</v>
      </c>
      <c r="C105" s="141"/>
      <c r="D105" s="128" t="s">
        <v>409</v>
      </c>
      <c r="E105" s="129">
        <v>1.17</v>
      </c>
      <c r="F105" s="129">
        <v>0</v>
      </c>
      <c r="G105" s="129">
        <v>0.46</v>
      </c>
      <c r="H105" s="129">
        <v>1.63</v>
      </c>
      <c r="I105" s="130" t="s">
        <v>400</v>
      </c>
    </row>
    <row r="106" spans="1:9" ht="12.75" customHeight="1" x14ac:dyDescent="0.2">
      <c r="A106" s="127">
        <v>532700</v>
      </c>
      <c r="B106" s="140" t="s">
        <v>492</v>
      </c>
      <c r="C106" s="141"/>
      <c r="D106" s="128" t="s">
        <v>409</v>
      </c>
      <c r="E106" s="129">
        <v>0.41</v>
      </c>
      <c r="F106" s="129">
        <v>0</v>
      </c>
      <c r="G106" s="129">
        <v>0</v>
      </c>
      <c r="H106" s="129">
        <v>0.41</v>
      </c>
      <c r="I106" s="131"/>
    </row>
    <row r="107" spans="1:9" ht="12.75" customHeight="1" x14ac:dyDescent="0.2">
      <c r="A107" s="127">
        <v>575100</v>
      </c>
      <c r="B107" s="140" t="s">
        <v>493</v>
      </c>
      <c r="C107" s="141"/>
      <c r="D107" s="128" t="s">
        <v>409</v>
      </c>
      <c r="E107" s="129">
        <v>1.32</v>
      </c>
      <c r="F107" s="129">
        <v>0</v>
      </c>
      <c r="G107" s="129">
        <v>0</v>
      </c>
      <c r="H107" s="129">
        <v>1.32</v>
      </c>
      <c r="I107" s="131"/>
    </row>
    <row r="108" spans="1:9" ht="12.75" customHeight="1" x14ac:dyDescent="0.2">
      <c r="A108" s="127">
        <v>575000</v>
      </c>
      <c r="B108" s="140" t="s">
        <v>494</v>
      </c>
      <c r="C108" s="141"/>
      <c r="D108" s="128" t="s">
        <v>399</v>
      </c>
      <c r="E108" s="129">
        <v>20.97</v>
      </c>
      <c r="F108" s="129">
        <v>0</v>
      </c>
      <c r="G108" s="129">
        <v>4.0599999999999996</v>
      </c>
      <c r="H108" s="129">
        <v>25.03</v>
      </c>
      <c r="I108" s="131"/>
    </row>
    <row r="109" spans="1:9" ht="12.75" customHeight="1" x14ac:dyDescent="0.2">
      <c r="A109" s="127">
        <v>521500</v>
      </c>
      <c r="B109" s="140" t="s">
        <v>495</v>
      </c>
      <c r="C109" s="141"/>
      <c r="D109" s="128" t="s">
        <v>482</v>
      </c>
      <c r="E109" s="129">
        <v>2.59</v>
      </c>
      <c r="F109" s="129">
        <v>0</v>
      </c>
      <c r="G109" s="129">
        <v>0</v>
      </c>
      <c r="H109" s="129">
        <v>2.59</v>
      </c>
      <c r="I109" s="131"/>
    </row>
    <row r="110" spans="1:9" ht="12.75" customHeight="1" x14ac:dyDescent="0.2">
      <c r="A110" s="127">
        <v>521400</v>
      </c>
      <c r="B110" s="140" t="s">
        <v>496</v>
      </c>
      <c r="C110" s="141"/>
      <c r="D110" s="128" t="s">
        <v>409</v>
      </c>
      <c r="E110" s="129">
        <v>8.64</v>
      </c>
      <c r="F110" s="129">
        <v>0</v>
      </c>
      <c r="G110" s="129">
        <v>0</v>
      </c>
      <c r="H110" s="129">
        <v>8.64</v>
      </c>
      <c r="I110" s="131"/>
    </row>
    <row r="111" spans="1:9" ht="12.75" customHeight="1" x14ac:dyDescent="0.2">
      <c r="A111" s="127">
        <v>510300</v>
      </c>
      <c r="B111" s="140" t="s">
        <v>497</v>
      </c>
      <c r="C111" s="141"/>
      <c r="D111" s="128" t="s">
        <v>409</v>
      </c>
      <c r="E111" s="129">
        <v>1.53</v>
      </c>
      <c r="F111" s="129">
        <v>0</v>
      </c>
      <c r="G111" s="129">
        <v>0.13</v>
      </c>
      <c r="H111" s="129">
        <v>1.66</v>
      </c>
      <c r="I111" s="131"/>
    </row>
    <row r="112" spans="1:9" ht="12.75" customHeight="1" x14ac:dyDescent="0.2">
      <c r="A112" s="127">
        <v>521550</v>
      </c>
      <c r="B112" s="140" t="s">
        <v>498</v>
      </c>
      <c r="C112" s="141"/>
      <c r="D112" s="128" t="s">
        <v>409</v>
      </c>
      <c r="E112" s="129">
        <v>0.96</v>
      </c>
      <c r="F112" s="129">
        <v>0</v>
      </c>
      <c r="G112" s="129">
        <v>0</v>
      </c>
      <c r="H112" s="129">
        <v>0.96</v>
      </c>
      <c r="I112" s="131"/>
    </row>
    <row r="113" spans="1:9" ht="12.75" customHeight="1" x14ac:dyDescent="0.25">
      <c r="A113" s="127">
        <v>532650</v>
      </c>
      <c r="B113" s="140" t="s">
        <v>499</v>
      </c>
      <c r="C113" s="141"/>
      <c r="D113" s="128" t="s">
        <v>409</v>
      </c>
      <c r="E113" s="129">
        <v>0.7</v>
      </c>
      <c r="F113" s="129">
        <v>0</v>
      </c>
      <c r="G113" s="129">
        <v>0.09</v>
      </c>
      <c r="H113" s="129">
        <v>0.79</v>
      </c>
      <c r="I113" s="130" t="s">
        <v>400</v>
      </c>
    </row>
    <row r="114" spans="1:9" ht="12.75" customHeight="1" x14ac:dyDescent="0.25">
      <c r="A114" s="127">
        <v>501000</v>
      </c>
      <c r="B114" s="140" t="s">
        <v>500</v>
      </c>
      <c r="C114" s="141"/>
      <c r="D114" s="128" t="s">
        <v>399</v>
      </c>
      <c r="E114" s="129">
        <v>3.63</v>
      </c>
      <c r="F114" s="129">
        <v>0</v>
      </c>
      <c r="G114" s="129">
        <v>0</v>
      </c>
      <c r="H114" s="129">
        <v>3.63</v>
      </c>
      <c r="I114" s="130" t="s">
        <v>400</v>
      </c>
    </row>
    <row r="115" spans="1:9" ht="12.75" customHeight="1" x14ac:dyDescent="0.2">
      <c r="A115" s="127">
        <v>500000</v>
      </c>
      <c r="B115" s="140" t="s">
        <v>501</v>
      </c>
      <c r="C115" s="141"/>
      <c r="D115" s="128" t="s">
        <v>409</v>
      </c>
      <c r="E115" s="129">
        <v>2.4900000000000002</v>
      </c>
      <c r="F115" s="129">
        <v>0</v>
      </c>
      <c r="G115" s="129">
        <v>0</v>
      </c>
      <c r="H115" s="129">
        <v>2.4900000000000002</v>
      </c>
      <c r="I115" s="131"/>
    </row>
    <row r="116" spans="1:9" ht="12.75" customHeight="1" x14ac:dyDescent="0.2">
      <c r="A116" s="127">
        <v>520100</v>
      </c>
      <c r="B116" s="140" t="s">
        <v>502</v>
      </c>
      <c r="C116" s="141"/>
      <c r="D116" s="128" t="s">
        <v>399</v>
      </c>
      <c r="E116" s="129">
        <v>3.13</v>
      </c>
      <c r="F116" s="129">
        <v>0</v>
      </c>
      <c r="G116" s="129">
        <v>0</v>
      </c>
      <c r="H116" s="129">
        <v>3.13</v>
      </c>
      <c r="I116" s="131"/>
    </row>
    <row r="117" spans="1:9" ht="12.75" customHeight="1" x14ac:dyDescent="0.2">
      <c r="A117" s="127">
        <v>520200</v>
      </c>
      <c r="B117" s="140" t="s">
        <v>503</v>
      </c>
      <c r="C117" s="141"/>
      <c r="D117" s="128" t="s">
        <v>399</v>
      </c>
      <c r="E117" s="129">
        <v>3.83</v>
      </c>
      <c r="F117" s="129">
        <v>0</v>
      </c>
      <c r="G117" s="129">
        <v>0</v>
      </c>
      <c r="H117" s="129">
        <v>3.83</v>
      </c>
      <c r="I117" s="131"/>
    </row>
    <row r="120" spans="1:9" x14ac:dyDescent="0.25">
      <c r="A120" s="122" t="s">
        <v>388</v>
      </c>
    </row>
    <row r="121" spans="1:9" x14ac:dyDescent="0.25">
      <c r="A121" s="122" t="s">
        <v>469</v>
      </c>
    </row>
    <row r="122" spans="1:9" x14ac:dyDescent="0.25">
      <c r="A122" s="124" t="s">
        <v>390</v>
      </c>
      <c r="B122" s="138" t="s">
        <v>391</v>
      </c>
      <c r="C122" s="139"/>
      <c r="D122" s="125" t="s">
        <v>392</v>
      </c>
      <c r="E122" s="126" t="s">
        <v>393</v>
      </c>
      <c r="F122" s="126" t="s">
        <v>394</v>
      </c>
      <c r="G122" s="126" t="s">
        <v>395</v>
      </c>
      <c r="H122" s="126" t="s">
        <v>396</v>
      </c>
      <c r="I122" s="124" t="s">
        <v>397</v>
      </c>
    </row>
    <row r="123" spans="1:9" ht="12.75" customHeight="1" x14ac:dyDescent="0.2">
      <c r="A123" s="127">
        <v>521300</v>
      </c>
      <c r="B123" s="140" t="s">
        <v>504</v>
      </c>
      <c r="C123" s="141"/>
      <c r="D123" s="128" t="s">
        <v>399</v>
      </c>
      <c r="E123" s="129">
        <v>15.86</v>
      </c>
      <c r="F123" s="129">
        <v>6.95</v>
      </c>
      <c r="G123" s="129">
        <v>1.43</v>
      </c>
      <c r="H123" s="129">
        <v>24.24</v>
      </c>
      <c r="I123" s="131"/>
    </row>
    <row r="124" spans="1:9" ht="12.75" customHeight="1" x14ac:dyDescent="0.25">
      <c r="A124" s="127">
        <v>535200</v>
      </c>
      <c r="B124" s="140" t="s">
        <v>505</v>
      </c>
      <c r="C124" s="141"/>
      <c r="D124" s="128" t="s">
        <v>482</v>
      </c>
      <c r="E124" s="129">
        <v>5.18</v>
      </c>
      <c r="F124" s="129">
        <v>0</v>
      </c>
      <c r="G124" s="129">
        <v>3.35</v>
      </c>
      <c r="H124" s="129">
        <v>8.5299999999999994</v>
      </c>
      <c r="I124" s="130" t="s">
        <v>400</v>
      </c>
    </row>
    <row r="125" spans="1:9" ht="12.75" customHeight="1" x14ac:dyDescent="0.25">
      <c r="A125" s="127">
        <v>521450</v>
      </c>
      <c r="B125" s="140" t="s">
        <v>506</v>
      </c>
      <c r="C125" s="141"/>
      <c r="D125" s="128" t="s">
        <v>409</v>
      </c>
      <c r="E125" s="129">
        <v>7.41</v>
      </c>
      <c r="F125" s="129">
        <v>0</v>
      </c>
      <c r="G125" s="129">
        <v>11.13</v>
      </c>
      <c r="H125" s="129">
        <v>18.54</v>
      </c>
      <c r="I125" s="130" t="s">
        <v>400</v>
      </c>
    </row>
    <row r="126" spans="1:9" ht="12.75" customHeight="1" x14ac:dyDescent="0.25">
      <c r="A126" s="127">
        <v>560100</v>
      </c>
      <c r="B126" s="140" t="s">
        <v>507</v>
      </c>
      <c r="C126" s="141"/>
      <c r="D126" s="128" t="s">
        <v>409</v>
      </c>
      <c r="E126" s="129">
        <v>0.28000000000000003</v>
      </c>
      <c r="F126" s="129">
        <v>0</v>
      </c>
      <c r="G126" s="129">
        <v>0</v>
      </c>
      <c r="H126" s="129">
        <v>0.28000000000000003</v>
      </c>
      <c r="I126" s="130" t="s">
        <v>400</v>
      </c>
    </row>
    <row r="127" spans="1:9" ht="12.75" customHeight="1" x14ac:dyDescent="0.25">
      <c r="A127" s="127">
        <v>560400</v>
      </c>
      <c r="B127" s="140" t="s">
        <v>508</v>
      </c>
      <c r="C127" s="141"/>
      <c r="D127" s="128" t="s">
        <v>409</v>
      </c>
      <c r="E127" s="129">
        <v>0.28000000000000003</v>
      </c>
      <c r="F127" s="129">
        <v>0</v>
      </c>
      <c r="G127" s="129">
        <v>0</v>
      </c>
      <c r="H127" s="129">
        <v>0.28000000000000003</v>
      </c>
      <c r="I127" s="130" t="s">
        <v>400</v>
      </c>
    </row>
    <row r="128" spans="1:9" x14ac:dyDescent="0.2">
      <c r="A128" s="127">
        <v>510100</v>
      </c>
      <c r="B128" s="140" t="s">
        <v>509</v>
      </c>
      <c r="C128" s="141"/>
      <c r="D128" s="128" t="s">
        <v>399</v>
      </c>
      <c r="E128" s="129">
        <v>5.03</v>
      </c>
      <c r="F128" s="129">
        <v>0</v>
      </c>
      <c r="G128" s="129">
        <v>0</v>
      </c>
      <c r="H128" s="129">
        <v>5.03</v>
      </c>
      <c r="I128" s="131"/>
    </row>
    <row r="129" spans="1:9" x14ac:dyDescent="0.2">
      <c r="A129" s="127">
        <v>510200</v>
      </c>
      <c r="B129" s="140" t="s">
        <v>510</v>
      </c>
      <c r="C129" s="141"/>
      <c r="D129" s="128" t="s">
        <v>399</v>
      </c>
      <c r="E129" s="129">
        <v>6.99</v>
      </c>
      <c r="F129" s="129">
        <v>0</v>
      </c>
      <c r="G129" s="129">
        <v>0</v>
      </c>
      <c r="H129" s="129">
        <v>6.99</v>
      </c>
      <c r="I129" s="131"/>
    </row>
    <row r="130" spans="1:9" ht="12.75" customHeight="1" x14ac:dyDescent="0.25">
      <c r="A130" s="127">
        <v>564000</v>
      </c>
      <c r="B130" s="140" t="s">
        <v>511</v>
      </c>
      <c r="C130" s="141"/>
      <c r="D130" s="128" t="s">
        <v>399</v>
      </c>
      <c r="E130" s="129">
        <v>20.11</v>
      </c>
      <c r="F130" s="129">
        <v>65.209999999999994</v>
      </c>
      <c r="G130" s="129">
        <v>0</v>
      </c>
      <c r="H130" s="129">
        <v>85.32</v>
      </c>
      <c r="I130" s="130" t="s">
        <v>400</v>
      </c>
    </row>
    <row r="131" spans="1:9" ht="12.75" customHeight="1" x14ac:dyDescent="0.25">
      <c r="A131" s="127">
        <v>564300</v>
      </c>
      <c r="B131" s="140" t="s">
        <v>512</v>
      </c>
      <c r="C131" s="141"/>
      <c r="D131" s="128" t="s">
        <v>399</v>
      </c>
      <c r="E131" s="129">
        <v>24.32</v>
      </c>
      <c r="F131" s="129">
        <v>66.17</v>
      </c>
      <c r="G131" s="129">
        <v>0</v>
      </c>
      <c r="H131" s="129">
        <v>90.49</v>
      </c>
      <c r="I131" s="130" t="s">
        <v>400</v>
      </c>
    </row>
    <row r="132" spans="1:9" x14ac:dyDescent="0.25">
      <c r="A132" s="127">
        <v>532000</v>
      </c>
      <c r="B132" s="140" t="s">
        <v>513</v>
      </c>
      <c r="C132" s="141"/>
      <c r="D132" s="128" t="s">
        <v>399</v>
      </c>
      <c r="E132" s="129">
        <v>17.02</v>
      </c>
      <c r="F132" s="129">
        <v>65.12</v>
      </c>
      <c r="G132" s="129">
        <v>0</v>
      </c>
      <c r="H132" s="129">
        <v>82.14</v>
      </c>
      <c r="I132" s="130" t="s">
        <v>400</v>
      </c>
    </row>
    <row r="133" spans="1:9" ht="12.75" customHeight="1" x14ac:dyDescent="0.25">
      <c r="A133" s="127">
        <v>531350</v>
      </c>
      <c r="B133" s="140" t="s">
        <v>514</v>
      </c>
      <c r="C133" s="141"/>
      <c r="D133" s="128" t="s">
        <v>399</v>
      </c>
      <c r="E133" s="129">
        <v>13.62</v>
      </c>
      <c r="F133" s="129">
        <v>57.95</v>
      </c>
      <c r="G133" s="129">
        <v>0</v>
      </c>
      <c r="H133" s="129">
        <v>71.569999999999993</v>
      </c>
      <c r="I133" s="130" t="s">
        <v>400</v>
      </c>
    </row>
    <row r="134" spans="1:9" ht="12.75" customHeight="1" x14ac:dyDescent="0.25">
      <c r="A134" s="127">
        <v>531300</v>
      </c>
      <c r="B134" s="140" t="s">
        <v>515</v>
      </c>
      <c r="C134" s="141"/>
      <c r="D134" s="128" t="s">
        <v>399</v>
      </c>
      <c r="E134" s="129">
        <v>13.62</v>
      </c>
      <c r="F134" s="129">
        <v>38.770000000000003</v>
      </c>
      <c r="G134" s="129">
        <v>20.86</v>
      </c>
      <c r="H134" s="129">
        <v>73.25</v>
      </c>
      <c r="I134" s="130" t="s">
        <v>400</v>
      </c>
    </row>
    <row r="135" spans="1:9" ht="12.75" customHeight="1" x14ac:dyDescent="0.25">
      <c r="A135" s="127">
        <v>531500</v>
      </c>
      <c r="B135" s="140" t="s">
        <v>516</v>
      </c>
      <c r="C135" s="141"/>
      <c r="D135" s="128" t="s">
        <v>399</v>
      </c>
      <c r="E135" s="129">
        <v>13.62</v>
      </c>
      <c r="F135" s="129">
        <v>58.65</v>
      </c>
      <c r="G135" s="129">
        <v>0</v>
      </c>
      <c r="H135" s="129">
        <v>72.27</v>
      </c>
      <c r="I135" s="130" t="s">
        <v>400</v>
      </c>
    </row>
    <row r="136" spans="1:9" x14ac:dyDescent="0.25">
      <c r="A136" s="127">
        <v>535000</v>
      </c>
      <c r="B136" s="140" t="s">
        <v>517</v>
      </c>
      <c r="C136" s="141"/>
      <c r="D136" s="128" t="s">
        <v>409</v>
      </c>
      <c r="E136" s="129">
        <v>28.77</v>
      </c>
      <c r="F136" s="129">
        <v>39.659999999999997</v>
      </c>
      <c r="G136" s="129">
        <v>0</v>
      </c>
      <c r="H136" s="129">
        <v>68.430000000000007</v>
      </c>
      <c r="I136" s="130" t="s">
        <v>400</v>
      </c>
    </row>
    <row r="137" spans="1:9" ht="12.75" customHeight="1" x14ac:dyDescent="0.25">
      <c r="A137" s="127">
        <v>534906</v>
      </c>
      <c r="B137" s="140" t="s">
        <v>518</v>
      </c>
      <c r="C137" s="141"/>
      <c r="D137" s="128" t="s">
        <v>409</v>
      </c>
      <c r="E137" s="129">
        <v>19.98</v>
      </c>
      <c r="F137" s="129">
        <v>27.53</v>
      </c>
      <c r="G137" s="129">
        <v>0</v>
      </c>
      <c r="H137" s="129">
        <v>47.51</v>
      </c>
      <c r="I137" s="130" t="s">
        <v>400</v>
      </c>
    </row>
    <row r="138" spans="1:9" ht="12.75" customHeight="1" x14ac:dyDescent="0.25">
      <c r="A138" s="127">
        <v>534916</v>
      </c>
      <c r="B138" s="140" t="s">
        <v>519</v>
      </c>
      <c r="C138" s="141"/>
      <c r="D138" s="128" t="s">
        <v>409</v>
      </c>
      <c r="E138" s="129">
        <v>19.98</v>
      </c>
      <c r="F138" s="129">
        <v>27.67</v>
      </c>
      <c r="G138" s="129">
        <v>0</v>
      </c>
      <c r="H138" s="129">
        <v>47.65</v>
      </c>
      <c r="I138" s="130" t="s">
        <v>400</v>
      </c>
    </row>
    <row r="139" spans="1:9" ht="12.75" customHeight="1" x14ac:dyDescent="0.25">
      <c r="A139" s="127">
        <v>534908</v>
      </c>
      <c r="B139" s="140" t="s">
        <v>520</v>
      </c>
      <c r="C139" s="141"/>
      <c r="D139" s="128" t="s">
        <v>409</v>
      </c>
      <c r="E139" s="129">
        <v>19.98</v>
      </c>
      <c r="F139" s="129">
        <v>33.520000000000003</v>
      </c>
      <c r="G139" s="129">
        <v>0</v>
      </c>
      <c r="H139" s="129">
        <v>53.5</v>
      </c>
      <c r="I139" s="130" t="s">
        <v>400</v>
      </c>
    </row>
    <row r="140" spans="1:9" ht="12.75" customHeight="1" x14ac:dyDescent="0.25">
      <c r="A140" s="127">
        <v>534918</v>
      </c>
      <c r="B140" s="140" t="s">
        <v>521</v>
      </c>
      <c r="C140" s="141"/>
      <c r="D140" s="128" t="s">
        <v>409</v>
      </c>
      <c r="E140" s="129">
        <v>19.98</v>
      </c>
      <c r="F140" s="129">
        <v>33.659999999999997</v>
      </c>
      <c r="G140" s="129">
        <v>0</v>
      </c>
      <c r="H140" s="129">
        <v>53.64</v>
      </c>
      <c r="I140" s="130" t="s">
        <v>400</v>
      </c>
    </row>
    <row r="141" spans="1:9" x14ac:dyDescent="0.2">
      <c r="A141" s="127">
        <v>530000</v>
      </c>
      <c r="B141" s="140" t="s">
        <v>522</v>
      </c>
      <c r="C141" s="141"/>
      <c r="D141" s="128" t="s">
        <v>399</v>
      </c>
      <c r="E141" s="129">
        <v>16.920000000000002</v>
      </c>
      <c r="F141" s="129">
        <v>0</v>
      </c>
      <c r="G141" s="129">
        <v>12.6</v>
      </c>
      <c r="H141" s="129">
        <v>29.52</v>
      </c>
      <c r="I141" s="131"/>
    </row>
    <row r="142" spans="1:9" x14ac:dyDescent="0.2">
      <c r="A142" s="127">
        <v>530060</v>
      </c>
      <c r="B142" s="140" t="s">
        <v>523</v>
      </c>
      <c r="C142" s="141"/>
      <c r="D142" s="128" t="s">
        <v>399</v>
      </c>
      <c r="E142" s="129">
        <v>15.87</v>
      </c>
      <c r="F142" s="129">
        <v>0</v>
      </c>
      <c r="G142" s="129">
        <v>11.63</v>
      </c>
      <c r="H142" s="129">
        <v>27.5</v>
      </c>
      <c r="I142" s="131"/>
    </row>
    <row r="143" spans="1:9" ht="12.75" customHeight="1" x14ac:dyDescent="0.25">
      <c r="A143" s="127">
        <v>561100</v>
      </c>
      <c r="B143" s="140" t="s">
        <v>524</v>
      </c>
      <c r="C143" s="141"/>
      <c r="D143" s="128" t="s">
        <v>409</v>
      </c>
      <c r="E143" s="129">
        <v>0.19</v>
      </c>
      <c r="F143" s="129">
        <v>0</v>
      </c>
      <c r="G143" s="129">
        <v>0</v>
      </c>
      <c r="H143" s="129">
        <v>0.19</v>
      </c>
      <c r="I143" s="130" t="s">
        <v>400</v>
      </c>
    </row>
    <row r="144" spans="1:9" ht="12.75" customHeight="1" x14ac:dyDescent="0.25">
      <c r="A144" s="127">
        <v>516300</v>
      </c>
      <c r="B144" s="140" t="s">
        <v>525</v>
      </c>
      <c r="C144" s="141"/>
      <c r="D144" s="128" t="s">
        <v>399</v>
      </c>
      <c r="E144" s="129">
        <v>9.02</v>
      </c>
      <c r="F144" s="129">
        <v>0</v>
      </c>
      <c r="G144" s="129">
        <v>0</v>
      </c>
      <c r="H144" s="129">
        <v>9.02</v>
      </c>
      <c r="I144" s="130" t="s">
        <v>400</v>
      </c>
    </row>
    <row r="145" spans="1:9" ht="12.75" customHeight="1" x14ac:dyDescent="0.25">
      <c r="A145" s="127">
        <v>516000</v>
      </c>
      <c r="B145" s="140" t="s">
        <v>526</v>
      </c>
      <c r="C145" s="141"/>
      <c r="D145" s="128" t="s">
        <v>399</v>
      </c>
      <c r="E145" s="129">
        <v>3.35</v>
      </c>
      <c r="F145" s="129">
        <v>62.33</v>
      </c>
      <c r="G145" s="129">
        <v>0</v>
      </c>
      <c r="H145" s="129">
        <v>65.680000000000007</v>
      </c>
      <c r="I145" s="130" t="s">
        <v>400</v>
      </c>
    </row>
    <row r="146" spans="1:9" ht="12.75" customHeight="1" x14ac:dyDescent="0.25">
      <c r="A146" s="127">
        <v>516100</v>
      </c>
      <c r="B146" s="140" t="s">
        <v>527</v>
      </c>
      <c r="C146" s="141"/>
      <c r="D146" s="128" t="s">
        <v>399</v>
      </c>
      <c r="E146" s="129">
        <v>6.81</v>
      </c>
      <c r="F146" s="129">
        <v>56</v>
      </c>
      <c r="G146" s="129">
        <v>0</v>
      </c>
      <c r="H146" s="129">
        <v>62.81</v>
      </c>
      <c r="I146" s="130" t="s">
        <v>400</v>
      </c>
    </row>
    <row r="147" spans="1:9" ht="12.75" customHeight="1" x14ac:dyDescent="0.25">
      <c r="A147" s="127">
        <v>516200</v>
      </c>
      <c r="B147" s="140" t="s">
        <v>528</v>
      </c>
      <c r="C147" s="141"/>
      <c r="D147" s="128" t="s">
        <v>399</v>
      </c>
      <c r="E147" s="129">
        <v>6.81</v>
      </c>
      <c r="F147" s="129">
        <v>54.13</v>
      </c>
      <c r="G147" s="129">
        <v>0</v>
      </c>
      <c r="H147" s="129">
        <v>60.94</v>
      </c>
      <c r="I147" s="130" t="s">
        <v>400</v>
      </c>
    </row>
    <row r="148" spans="1:9" ht="12.75" customHeight="1" x14ac:dyDescent="0.25">
      <c r="A148" s="127">
        <v>534600</v>
      </c>
      <c r="B148" s="140" t="s">
        <v>529</v>
      </c>
      <c r="C148" s="141"/>
      <c r="D148" s="128" t="s">
        <v>399</v>
      </c>
      <c r="E148" s="129">
        <v>13.14</v>
      </c>
      <c r="F148" s="129">
        <v>47.95</v>
      </c>
      <c r="G148" s="129">
        <v>0</v>
      </c>
      <c r="H148" s="129">
        <v>61.09</v>
      </c>
      <c r="I148" s="130" t="s">
        <v>400</v>
      </c>
    </row>
    <row r="149" spans="1:9" ht="12.75" customHeight="1" x14ac:dyDescent="0.25">
      <c r="A149" s="127">
        <v>534000</v>
      </c>
      <c r="B149" s="140" t="s">
        <v>530</v>
      </c>
      <c r="C149" s="141"/>
      <c r="D149" s="128" t="s">
        <v>399</v>
      </c>
      <c r="E149" s="129">
        <v>28.74</v>
      </c>
      <c r="F149" s="129">
        <v>67.75</v>
      </c>
      <c r="G149" s="129">
        <v>0</v>
      </c>
      <c r="H149" s="129">
        <v>96.49</v>
      </c>
      <c r="I149" s="130" t="s">
        <v>400</v>
      </c>
    </row>
    <row r="150" spans="1:9" ht="12.75" customHeight="1" x14ac:dyDescent="0.25">
      <c r="A150" s="127">
        <v>534650</v>
      </c>
      <c r="B150" s="140" t="s">
        <v>531</v>
      </c>
      <c r="C150" s="141"/>
      <c r="D150" s="128" t="s">
        <v>399</v>
      </c>
      <c r="E150" s="129">
        <v>13.14</v>
      </c>
      <c r="F150" s="129">
        <v>47.95</v>
      </c>
      <c r="G150" s="129">
        <v>0</v>
      </c>
      <c r="H150" s="129">
        <v>61.09</v>
      </c>
      <c r="I150" s="130" t="s">
        <v>400</v>
      </c>
    </row>
    <row r="153" spans="1:9" x14ac:dyDescent="0.25">
      <c r="A153" s="122" t="s">
        <v>388</v>
      </c>
    </row>
    <row r="154" spans="1:9" x14ac:dyDescent="0.25">
      <c r="A154" s="122" t="s">
        <v>469</v>
      </c>
    </row>
    <row r="155" spans="1:9" x14ac:dyDescent="0.25">
      <c r="A155" s="124" t="s">
        <v>390</v>
      </c>
      <c r="B155" s="138" t="s">
        <v>391</v>
      </c>
      <c r="C155" s="139"/>
      <c r="D155" s="125" t="s">
        <v>392</v>
      </c>
      <c r="E155" s="126" t="s">
        <v>393</v>
      </c>
      <c r="F155" s="126" t="s">
        <v>394</v>
      </c>
      <c r="G155" s="126" t="s">
        <v>395</v>
      </c>
      <c r="H155" s="126" t="s">
        <v>396</v>
      </c>
      <c r="I155" s="124" t="s">
        <v>397</v>
      </c>
    </row>
    <row r="156" spans="1:9" ht="12.75" customHeight="1" x14ac:dyDescent="0.25">
      <c r="A156" s="127">
        <v>534300</v>
      </c>
      <c r="B156" s="140" t="s">
        <v>532</v>
      </c>
      <c r="C156" s="141"/>
      <c r="D156" s="128" t="s">
        <v>399</v>
      </c>
      <c r="E156" s="129">
        <v>28.6</v>
      </c>
      <c r="F156" s="129">
        <v>66.790000000000006</v>
      </c>
      <c r="G156" s="129">
        <v>0</v>
      </c>
      <c r="H156" s="129">
        <v>95.39</v>
      </c>
      <c r="I156" s="130" t="s">
        <v>400</v>
      </c>
    </row>
    <row r="157" spans="1:9" ht="12.75" customHeight="1" x14ac:dyDescent="0.25">
      <c r="A157" s="127">
        <v>570310</v>
      </c>
      <c r="B157" s="140" t="s">
        <v>533</v>
      </c>
      <c r="C157" s="141"/>
      <c r="D157" s="128" t="s">
        <v>472</v>
      </c>
      <c r="E157" s="129">
        <v>48.03</v>
      </c>
      <c r="F157" s="129">
        <v>54.48</v>
      </c>
      <c r="G157" s="129">
        <v>0</v>
      </c>
      <c r="H157" s="129">
        <v>102.51</v>
      </c>
      <c r="I157" s="130" t="s">
        <v>400</v>
      </c>
    </row>
    <row r="158" spans="1:9" ht="12.75" customHeight="1" x14ac:dyDescent="0.25">
      <c r="A158" s="127">
        <v>570300</v>
      </c>
      <c r="B158" s="140" t="s">
        <v>534</v>
      </c>
      <c r="C158" s="141"/>
      <c r="D158" s="128" t="s">
        <v>472</v>
      </c>
      <c r="E158" s="129">
        <v>59.23</v>
      </c>
      <c r="F158" s="129">
        <v>56.14</v>
      </c>
      <c r="G158" s="129">
        <v>0</v>
      </c>
      <c r="H158" s="129">
        <v>115.37</v>
      </c>
      <c r="I158" s="130" t="s">
        <v>400</v>
      </c>
    </row>
    <row r="159" spans="1:9" ht="12.75" customHeight="1" x14ac:dyDescent="0.2">
      <c r="A159" s="127">
        <v>530160</v>
      </c>
      <c r="B159" s="140" t="s">
        <v>535</v>
      </c>
      <c r="C159" s="141"/>
      <c r="D159" s="128" t="s">
        <v>399</v>
      </c>
      <c r="E159" s="129">
        <v>0</v>
      </c>
      <c r="F159" s="129">
        <v>0</v>
      </c>
      <c r="G159" s="129">
        <v>24.24</v>
      </c>
      <c r="H159" s="129">
        <v>24.24</v>
      </c>
      <c r="I159" s="131"/>
    </row>
    <row r="160" spans="1:9" ht="12.75" customHeight="1" x14ac:dyDescent="0.2">
      <c r="A160" s="127">
        <v>511000</v>
      </c>
      <c r="B160" s="140" t="s">
        <v>536</v>
      </c>
      <c r="C160" s="141"/>
      <c r="D160" s="128" t="s">
        <v>409</v>
      </c>
      <c r="E160" s="129">
        <v>2.98</v>
      </c>
      <c r="F160" s="129">
        <v>0</v>
      </c>
      <c r="G160" s="129">
        <v>0</v>
      </c>
      <c r="H160" s="129">
        <v>2.98</v>
      </c>
      <c r="I160" s="131"/>
    </row>
    <row r="161" spans="1:9" ht="12.75" customHeight="1" x14ac:dyDescent="0.2">
      <c r="A161" s="127">
        <v>511100</v>
      </c>
      <c r="B161" s="140" t="s">
        <v>537</v>
      </c>
      <c r="C161" s="141"/>
      <c r="D161" s="128" t="s">
        <v>409</v>
      </c>
      <c r="E161" s="129">
        <v>2.46</v>
      </c>
      <c r="F161" s="129">
        <v>0</v>
      </c>
      <c r="G161" s="129">
        <v>0</v>
      </c>
      <c r="H161" s="129">
        <v>2.46</v>
      </c>
      <c r="I161" s="131"/>
    </row>
    <row r="162" spans="1:9" ht="12.75" customHeight="1" x14ac:dyDescent="0.2">
      <c r="A162" s="127">
        <v>511200</v>
      </c>
      <c r="B162" s="140" t="s">
        <v>538</v>
      </c>
      <c r="C162" s="141"/>
      <c r="D162" s="128" t="s">
        <v>409</v>
      </c>
      <c r="E162" s="129">
        <v>2.73</v>
      </c>
      <c r="F162" s="129">
        <v>0</v>
      </c>
      <c r="G162" s="129">
        <v>0</v>
      </c>
      <c r="H162" s="129">
        <v>2.73</v>
      </c>
      <c r="I162" s="131"/>
    </row>
    <row r="163" spans="1:9" ht="12.75" customHeight="1" x14ac:dyDescent="0.2">
      <c r="A163" s="127">
        <v>511300</v>
      </c>
      <c r="B163" s="140" t="s">
        <v>539</v>
      </c>
      <c r="C163" s="141"/>
      <c r="D163" s="128" t="s">
        <v>409</v>
      </c>
      <c r="E163" s="129">
        <v>0.14000000000000001</v>
      </c>
      <c r="F163" s="129">
        <v>0</v>
      </c>
      <c r="G163" s="129">
        <v>0</v>
      </c>
      <c r="H163" s="129">
        <v>0.14000000000000001</v>
      </c>
      <c r="I163" s="131"/>
    </row>
    <row r="164" spans="1:9" ht="12.75" customHeight="1" x14ac:dyDescent="0.25">
      <c r="A164" s="127">
        <v>550000</v>
      </c>
      <c r="B164" s="140" t="s">
        <v>540</v>
      </c>
      <c r="C164" s="141"/>
      <c r="D164" s="128" t="s">
        <v>399</v>
      </c>
      <c r="E164" s="129">
        <v>14.33</v>
      </c>
      <c r="F164" s="129">
        <v>42.19</v>
      </c>
      <c r="G164" s="129">
        <v>1.83</v>
      </c>
      <c r="H164" s="129">
        <v>58.35</v>
      </c>
      <c r="I164" s="130" t="s">
        <v>400</v>
      </c>
    </row>
    <row r="165" spans="1:9" ht="12.75" customHeight="1" x14ac:dyDescent="0.25">
      <c r="A165" s="127">
        <v>550500</v>
      </c>
      <c r="B165" s="140" t="s">
        <v>541</v>
      </c>
      <c r="C165" s="141"/>
      <c r="D165" s="128" t="s">
        <v>399</v>
      </c>
      <c r="E165" s="129">
        <v>14.33</v>
      </c>
      <c r="F165" s="129">
        <v>35.14</v>
      </c>
      <c r="G165" s="129">
        <v>2.29</v>
      </c>
      <c r="H165" s="129">
        <v>51.76</v>
      </c>
      <c r="I165" s="130" t="s">
        <v>400</v>
      </c>
    </row>
    <row r="166" spans="1:9" ht="12.75" customHeight="1" x14ac:dyDescent="0.25">
      <c r="A166" s="127">
        <v>541000</v>
      </c>
      <c r="B166" s="140" t="s">
        <v>542</v>
      </c>
      <c r="C166" s="141"/>
      <c r="D166" s="128" t="s">
        <v>399</v>
      </c>
      <c r="E166" s="129">
        <v>12.93</v>
      </c>
      <c r="F166" s="129">
        <v>0</v>
      </c>
      <c r="G166" s="129">
        <v>4.22</v>
      </c>
      <c r="H166" s="129">
        <v>17.149999999999999</v>
      </c>
      <c r="I166" s="130" t="s">
        <v>400</v>
      </c>
    </row>
    <row r="167" spans="1:9" ht="12.75" customHeight="1" x14ac:dyDescent="0.25">
      <c r="A167" s="127">
        <v>541100</v>
      </c>
      <c r="B167" s="140" t="s">
        <v>543</v>
      </c>
      <c r="C167" s="141"/>
      <c r="D167" s="128" t="s">
        <v>399</v>
      </c>
      <c r="E167" s="129">
        <v>15.58</v>
      </c>
      <c r="F167" s="129">
        <v>0</v>
      </c>
      <c r="G167" s="129">
        <v>4.28</v>
      </c>
      <c r="H167" s="129">
        <v>19.86</v>
      </c>
      <c r="I167" s="130" t="s">
        <v>400</v>
      </c>
    </row>
    <row r="168" spans="1:9" ht="12.75" customHeight="1" x14ac:dyDescent="0.2">
      <c r="A168" s="127">
        <v>541300</v>
      </c>
      <c r="B168" s="140" t="s">
        <v>544</v>
      </c>
      <c r="C168" s="141"/>
      <c r="D168" s="128" t="s">
        <v>399</v>
      </c>
      <c r="E168" s="129">
        <v>13.02</v>
      </c>
      <c r="F168" s="129">
        <v>0</v>
      </c>
      <c r="G168" s="129">
        <v>0</v>
      </c>
      <c r="H168" s="129">
        <v>13.02</v>
      </c>
      <c r="I168" s="131"/>
    </row>
    <row r="169" spans="1:9" ht="12.75" customHeight="1" x14ac:dyDescent="0.2">
      <c r="A169" s="127">
        <v>541200</v>
      </c>
      <c r="B169" s="140" t="s">
        <v>545</v>
      </c>
      <c r="C169" s="141"/>
      <c r="D169" s="128" t="s">
        <v>399</v>
      </c>
      <c r="E169" s="129">
        <v>15.68</v>
      </c>
      <c r="F169" s="129">
        <v>0</v>
      </c>
      <c r="G169" s="129">
        <v>0</v>
      </c>
      <c r="H169" s="129">
        <v>15.68</v>
      </c>
      <c r="I169" s="131"/>
    </row>
    <row r="170" spans="1:9" ht="12.75" customHeight="1" x14ac:dyDescent="0.25">
      <c r="A170" s="127">
        <v>542000</v>
      </c>
      <c r="B170" s="140" t="s">
        <v>546</v>
      </c>
      <c r="C170" s="141"/>
      <c r="D170" s="128" t="s">
        <v>399</v>
      </c>
      <c r="E170" s="129">
        <v>19.46</v>
      </c>
      <c r="F170" s="129">
        <v>14.88</v>
      </c>
      <c r="G170" s="129">
        <v>3.88</v>
      </c>
      <c r="H170" s="129">
        <v>38.22</v>
      </c>
      <c r="I170" s="130" t="s">
        <v>400</v>
      </c>
    </row>
    <row r="171" spans="1:9" ht="12.75" customHeight="1" x14ac:dyDescent="0.25">
      <c r="A171" s="127">
        <v>543000</v>
      </c>
      <c r="B171" s="140" t="s">
        <v>547</v>
      </c>
      <c r="C171" s="141"/>
      <c r="D171" s="128" t="s">
        <v>399</v>
      </c>
      <c r="E171" s="129">
        <v>21.84</v>
      </c>
      <c r="F171" s="129">
        <v>22.13</v>
      </c>
      <c r="G171" s="129">
        <v>3.84</v>
      </c>
      <c r="H171" s="129">
        <v>47.81</v>
      </c>
      <c r="I171" s="130" t="s">
        <v>400</v>
      </c>
    </row>
    <row r="172" spans="1:9" ht="12.75" customHeight="1" x14ac:dyDescent="0.25">
      <c r="A172" s="127">
        <v>544200</v>
      </c>
      <c r="B172" s="140" t="s">
        <v>548</v>
      </c>
      <c r="C172" s="141"/>
      <c r="D172" s="128" t="s">
        <v>399</v>
      </c>
      <c r="E172" s="129">
        <v>24.25</v>
      </c>
      <c r="F172" s="129">
        <v>29.37</v>
      </c>
      <c r="G172" s="129">
        <v>3.81</v>
      </c>
      <c r="H172" s="129">
        <v>57.43</v>
      </c>
      <c r="I172" s="130" t="s">
        <v>400</v>
      </c>
    </row>
    <row r="173" spans="1:9" ht="12.75" customHeight="1" x14ac:dyDescent="0.25">
      <c r="A173" s="127">
        <v>544000</v>
      </c>
      <c r="B173" s="140" t="s">
        <v>549</v>
      </c>
      <c r="C173" s="141"/>
      <c r="D173" s="128" t="s">
        <v>399</v>
      </c>
      <c r="E173" s="129">
        <v>18.89</v>
      </c>
      <c r="F173" s="129">
        <v>28.57</v>
      </c>
      <c r="G173" s="129">
        <v>3.71</v>
      </c>
      <c r="H173" s="129">
        <v>51.17</v>
      </c>
      <c r="I173" s="130" t="s">
        <v>400</v>
      </c>
    </row>
    <row r="174" spans="1:9" ht="12.75" customHeight="1" x14ac:dyDescent="0.25">
      <c r="A174" s="127">
        <v>545200</v>
      </c>
      <c r="B174" s="140" t="s">
        <v>550</v>
      </c>
      <c r="C174" s="141"/>
      <c r="D174" s="128" t="s">
        <v>399</v>
      </c>
      <c r="E174" s="129">
        <v>26.57</v>
      </c>
      <c r="F174" s="129">
        <v>36.61</v>
      </c>
      <c r="G174" s="129">
        <v>3.77</v>
      </c>
      <c r="H174" s="129">
        <v>66.95</v>
      </c>
      <c r="I174" s="130" t="s">
        <v>400</v>
      </c>
    </row>
    <row r="175" spans="1:9" ht="12.75" customHeight="1" x14ac:dyDescent="0.25">
      <c r="A175" s="127">
        <v>545000</v>
      </c>
      <c r="B175" s="140" t="s">
        <v>551</v>
      </c>
      <c r="C175" s="141"/>
      <c r="D175" s="128" t="s">
        <v>399</v>
      </c>
      <c r="E175" s="129">
        <v>20.67</v>
      </c>
      <c r="F175" s="129">
        <v>35.409999999999997</v>
      </c>
      <c r="G175" s="129">
        <v>3.67</v>
      </c>
      <c r="H175" s="129">
        <v>59.75</v>
      </c>
      <c r="I175" s="130" t="s">
        <v>400</v>
      </c>
    </row>
    <row r="176" spans="1:9" ht="12.75" customHeight="1" x14ac:dyDescent="0.25">
      <c r="A176" s="127">
        <v>546000</v>
      </c>
      <c r="B176" s="140" t="s">
        <v>552</v>
      </c>
      <c r="C176" s="141"/>
      <c r="D176" s="128" t="s">
        <v>399</v>
      </c>
      <c r="E176" s="129">
        <v>22.46</v>
      </c>
      <c r="F176" s="129">
        <v>42.25</v>
      </c>
      <c r="G176" s="129">
        <v>3.64</v>
      </c>
      <c r="H176" s="129">
        <v>68.349999999999994</v>
      </c>
      <c r="I176" s="130" t="s">
        <v>400</v>
      </c>
    </row>
    <row r="177" spans="1:9" ht="12.75" customHeight="1" x14ac:dyDescent="0.25">
      <c r="A177" s="127">
        <v>547000</v>
      </c>
      <c r="B177" s="140" t="s">
        <v>553</v>
      </c>
      <c r="C177" s="141"/>
      <c r="D177" s="128" t="s">
        <v>399</v>
      </c>
      <c r="E177" s="129">
        <v>25.08</v>
      </c>
      <c r="F177" s="129">
        <v>48.69</v>
      </c>
      <c r="G177" s="129">
        <v>3.6</v>
      </c>
      <c r="H177" s="129">
        <v>77.37</v>
      </c>
      <c r="I177" s="130" t="s">
        <v>400</v>
      </c>
    </row>
    <row r="178" spans="1:9" ht="12.75" customHeight="1" x14ac:dyDescent="0.25">
      <c r="A178" s="127">
        <v>542100</v>
      </c>
      <c r="B178" s="140" t="s">
        <v>554</v>
      </c>
      <c r="C178" s="141"/>
      <c r="D178" s="128" t="s">
        <v>399</v>
      </c>
      <c r="E178" s="129">
        <v>19.02</v>
      </c>
      <c r="F178" s="129">
        <v>10.8</v>
      </c>
      <c r="G178" s="129">
        <v>3.88</v>
      </c>
      <c r="H178" s="129">
        <v>33.700000000000003</v>
      </c>
      <c r="I178" s="130" t="s">
        <v>400</v>
      </c>
    </row>
    <row r="179" spans="1:9" ht="12.75" customHeight="1" x14ac:dyDescent="0.25">
      <c r="A179" s="127">
        <v>543100</v>
      </c>
      <c r="B179" s="140" t="s">
        <v>555</v>
      </c>
      <c r="C179" s="141"/>
      <c r="D179" s="128" t="s">
        <v>399</v>
      </c>
      <c r="E179" s="129">
        <v>19.02</v>
      </c>
      <c r="F179" s="129">
        <v>16.059999999999999</v>
      </c>
      <c r="G179" s="129">
        <v>3.84</v>
      </c>
      <c r="H179" s="129">
        <v>38.92</v>
      </c>
      <c r="I179" s="130" t="s">
        <v>400</v>
      </c>
    </row>
    <row r="180" spans="1:9" ht="12.75" customHeight="1" x14ac:dyDescent="0.25">
      <c r="A180" s="127">
        <v>544300</v>
      </c>
      <c r="B180" s="140" t="s">
        <v>556</v>
      </c>
      <c r="C180" s="141"/>
      <c r="D180" s="128" t="s">
        <v>399</v>
      </c>
      <c r="E180" s="129">
        <v>19.02</v>
      </c>
      <c r="F180" s="129">
        <v>21.32</v>
      </c>
      <c r="G180" s="129">
        <v>3.81</v>
      </c>
      <c r="H180" s="129">
        <v>44.15</v>
      </c>
      <c r="I180" s="130" t="s">
        <v>400</v>
      </c>
    </row>
    <row r="181" spans="1:9" ht="12.75" customHeight="1" x14ac:dyDescent="0.25">
      <c r="A181" s="127">
        <v>544100</v>
      </c>
      <c r="B181" s="140" t="s">
        <v>557</v>
      </c>
      <c r="C181" s="141"/>
      <c r="D181" s="128" t="s">
        <v>399</v>
      </c>
      <c r="E181" s="129">
        <v>14.73</v>
      </c>
      <c r="F181" s="129">
        <v>20.74</v>
      </c>
      <c r="G181" s="129">
        <v>3.71</v>
      </c>
      <c r="H181" s="129">
        <v>39.18</v>
      </c>
      <c r="I181" s="130" t="s">
        <v>400</v>
      </c>
    </row>
    <row r="182" spans="1:9" ht="12.75" customHeight="1" x14ac:dyDescent="0.25">
      <c r="A182" s="127">
        <v>545300</v>
      </c>
      <c r="B182" s="140" t="s">
        <v>558</v>
      </c>
      <c r="C182" s="141"/>
      <c r="D182" s="128" t="s">
        <v>399</v>
      </c>
      <c r="E182" s="129">
        <v>19.02</v>
      </c>
      <c r="F182" s="129">
        <v>26.58</v>
      </c>
      <c r="G182" s="129">
        <v>3.77</v>
      </c>
      <c r="H182" s="129">
        <v>49.37</v>
      </c>
      <c r="I182" s="130" t="s">
        <v>400</v>
      </c>
    </row>
    <row r="183" spans="1:9" ht="12.75" customHeight="1" x14ac:dyDescent="0.25">
      <c r="A183" s="127">
        <v>545100</v>
      </c>
      <c r="B183" s="140" t="s">
        <v>559</v>
      </c>
      <c r="C183" s="141"/>
      <c r="D183" s="128" t="s">
        <v>399</v>
      </c>
      <c r="E183" s="129">
        <v>14.73</v>
      </c>
      <c r="F183" s="129">
        <v>25.7</v>
      </c>
      <c r="G183" s="129">
        <v>3.67</v>
      </c>
      <c r="H183" s="129">
        <v>44.1</v>
      </c>
      <c r="I183" s="130" t="s">
        <v>400</v>
      </c>
    </row>
    <row r="184" spans="1:9" ht="12.75" customHeight="1" x14ac:dyDescent="0.25">
      <c r="A184" s="127">
        <v>546100</v>
      </c>
      <c r="B184" s="140" t="s">
        <v>560</v>
      </c>
      <c r="C184" s="141"/>
      <c r="D184" s="128" t="s">
        <v>399</v>
      </c>
      <c r="E184" s="129">
        <v>14.73</v>
      </c>
      <c r="F184" s="129">
        <v>30.67</v>
      </c>
      <c r="G184" s="129">
        <v>3.64</v>
      </c>
      <c r="H184" s="129">
        <v>49.04</v>
      </c>
      <c r="I184" s="130" t="s">
        <v>400</v>
      </c>
    </row>
    <row r="185" spans="1:9" ht="12.75" customHeight="1" x14ac:dyDescent="0.25">
      <c r="A185" s="127">
        <v>547100</v>
      </c>
      <c r="B185" s="140" t="s">
        <v>561</v>
      </c>
      <c r="C185" s="141"/>
      <c r="D185" s="128" t="s">
        <v>399</v>
      </c>
      <c r="E185" s="129">
        <v>14.73</v>
      </c>
      <c r="F185" s="129">
        <v>35.35</v>
      </c>
      <c r="G185" s="129">
        <v>3.6</v>
      </c>
      <c r="H185" s="129">
        <v>53.68</v>
      </c>
      <c r="I185" s="130" t="s">
        <v>400</v>
      </c>
    </row>
    <row r="186" spans="1:9" ht="12.75" customHeight="1" x14ac:dyDescent="0.25">
      <c r="A186" s="127">
        <v>533000</v>
      </c>
      <c r="B186" s="140" t="s">
        <v>562</v>
      </c>
      <c r="C186" s="141"/>
      <c r="D186" s="128" t="s">
        <v>399</v>
      </c>
      <c r="E186" s="129">
        <v>12.93</v>
      </c>
      <c r="F186" s="129">
        <v>0</v>
      </c>
      <c r="G186" s="129">
        <v>4.22</v>
      </c>
      <c r="H186" s="129">
        <v>17.149999999999999</v>
      </c>
      <c r="I186" s="130" t="s">
        <v>400</v>
      </c>
    </row>
    <row r="187" spans="1:9" ht="12.75" customHeight="1" x14ac:dyDescent="0.25">
      <c r="A187" s="127">
        <v>533100</v>
      </c>
      <c r="B187" s="140" t="s">
        <v>563</v>
      </c>
      <c r="C187" s="141"/>
      <c r="D187" s="128" t="s">
        <v>399</v>
      </c>
      <c r="E187" s="129">
        <v>12.93</v>
      </c>
      <c r="F187" s="129">
        <v>0</v>
      </c>
      <c r="G187" s="129">
        <v>5.17</v>
      </c>
      <c r="H187" s="129">
        <v>18.100000000000001</v>
      </c>
      <c r="I187" s="130" t="s">
        <v>400</v>
      </c>
    </row>
    <row r="190" spans="1:9" x14ac:dyDescent="0.25">
      <c r="A190" s="122" t="s">
        <v>388</v>
      </c>
    </row>
    <row r="191" spans="1:9" x14ac:dyDescent="0.25">
      <c r="A191" s="122" t="s">
        <v>469</v>
      </c>
    </row>
    <row r="192" spans="1:9" x14ac:dyDescent="0.25">
      <c r="A192" s="124" t="s">
        <v>390</v>
      </c>
      <c r="B192" s="138" t="s">
        <v>391</v>
      </c>
      <c r="C192" s="139"/>
      <c r="D192" s="125" t="s">
        <v>392</v>
      </c>
      <c r="E192" s="126" t="s">
        <v>393</v>
      </c>
      <c r="F192" s="126" t="s">
        <v>394</v>
      </c>
      <c r="G192" s="126" t="s">
        <v>395</v>
      </c>
      <c r="H192" s="126" t="s">
        <v>396</v>
      </c>
      <c r="I192" s="124" t="s">
        <v>397</v>
      </c>
    </row>
    <row r="193" spans="1:9" ht="12.75" customHeight="1" x14ac:dyDescent="0.25">
      <c r="A193" s="127">
        <v>533200</v>
      </c>
      <c r="B193" s="140" t="s">
        <v>564</v>
      </c>
      <c r="C193" s="141"/>
      <c r="D193" s="128" t="s">
        <v>399</v>
      </c>
      <c r="E193" s="129">
        <v>14.85</v>
      </c>
      <c r="F193" s="129">
        <v>0</v>
      </c>
      <c r="G193" s="129">
        <v>4.3099999999999996</v>
      </c>
      <c r="H193" s="129">
        <v>19.16</v>
      </c>
      <c r="I193" s="130" t="s">
        <v>400</v>
      </c>
    </row>
    <row r="194" spans="1:9" ht="12.75" customHeight="1" x14ac:dyDescent="0.25">
      <c r="A194" s="127">
        <v>533300</v>
      </c>
      <c r="B194" s="140" t="s">
        <v>565</v>
      </c>
      <c r="C194" s="141"/>
      <c r="D194" s="128" t="s">
        <v>399</v>
      </c>
      <c r="E194" s="129">
        <v>14.85</v>
      </c>
      <c r="F194" s="129">
        <v>0</v>
      </c>
      <c r="G194" s="129">
        <v>5.28</v>
      </c>
      <c r="H194" s="129">
        <v>20.13</v>
      </c>
      <c r="I194" s="130" t="s">
        <v>400</v>
      </c>
    </row>
    <row r="195" spans="1:9" ht="12.75" customHeight="1" x14ac:dyDescent="0.25">
      <c r="A195" s="127">
        <v>533500</v>
      </c>
      <c r="B195" s="140" t="s">
        <v>566</v>
      </c>
      <c r="C195" s="141"/>
      <c r="D195" s="128" t="s">
        <v>399</v>
      </c>
      <c r="E195" s="129">
        <v>11.01</v>
      </c>
      <c r="F195" s="129">
        <v>0</v>
      </c>
      <c r="G195" s="129">
        <v>4.22</v>
      </c>
      <c r="H195" s="129">
        <v>15.23</v>
      </c>
      <c r="I195" s="130" t="s">
        <v>400</v>
      </c>
    </row>
    <row r="196" spans="1:9" ht="12.75" customHeight="1" x14ac:dyDescent="0.25">
      <c r="A196" s="127">
        <v>533600</v>
      </c>
      <c r="B196" s="140" t="s">
        <v>567</v>
      </c>
      <c r="C196" s="141"/>
      <c r="D196" s="128" t="s">
        <v>399</v>
      </c>
      <c r="E196" s="129">
        <v>11.01</v>
      </c>
      <c r="F196" s="129">
        <v>0</v>
      </c>
      <c r="G196" s="129">
        <v>5.17</v>
      </c>
      <c r="H196" s="129">
        <v>16.18</v>
      </c>
      <c r="I196" s="130" t="s">
        <v>400</v>
      </c>
    </row>
    <row r="197" spans="1:9" ht="12.75" customHeight="1" x14ac:dyDescent="0.25">
      <c r="A197" s="127">
        <v>583100</v>
      </c>
      <c r="B197" s="140" t="s">
        <v>568</v>
      </c>
      <c r="C197" s="141"/>
      <c r="D197" s="128" t="s">
        <v>409</v>
      </c>
      <c r="E197" s="129">
        <v>2.98</v>
      </c>
      <c r="F197" s="129">
        <v>1.19</v>
      </c>
      <c r="G197" s="129">
        <v>0</v>
      </c>
      <c r="H197" s="129">
        <v>4.17</v>
      </c>
      <c r="I197" s="130" t="s">
        <v>400</v>
      </c>
    </row>
    <row r="198" spans="1:9" ht="12.75" customHeight="1" x14ac:dyDescent="0.25">
      <c r="A198" s="127">
        <v>587000</v>
      </c>
      <c r="B198" s="140" t="s">
        <v>569</v>
      </c>
      <c r="C198" s="141"/>
      <c r="D198" s="128" t="s">
        <v>409</v>
      </c>
      <c r="E198" s="129">
        <v>2.23</v>
      </c>
      <c r="F198" s="129">
        <v>0.47</v>
      </c>
      <c r="G198" s="129">
        <v>0</v>
      </c>
      <c r="H198" s="129">
        <v>2.7</v>
      </c>
      <c r="I198" s="130" t="s">
        <v>400</v>
      </c>
    </row>
    <row r="199" spans="1:9" ht="12.75" customHeight="1" x14ac:dyDescent="0.25">
      <c r="A199" s="127">
        <v>584200</v>
      </c>
      <c r="B199" s="140" t="s">
        <v>570</v>
      </c>
      <c r="C199" s="141"/>
      <c r="D199" s="128" t="s">
        <v>409</v>
      </c>
      <c r="E199" s="129">
        <v>3.67</v>
      </c>
      <c r="F199" s="129">
        <v>1.53</v>
      </c>
      <c r="G199" s="129">
        <v>0</v>
      </c>
      <c r="H199" s="129">
        <v>5.2</v>
      </c>
      <c r="I199" s="130" t="s">
        <v>400</v>
      </c>
    </row>
    <row r="202" spans="1:9" x14ac:dyDescent="0.25">
      <c r="A202" s="122" t="s">
        <v>388</v>
      </c>
    </row>
    <row r="203" spans="1:9" x14ac:dyDescent="0.25">
      <c r="A203" s="122" t="s">
        <v>571</v>
      </c>
    </row>
    <row r="204" spans="1:9" x14ac:dyDescent="0.25">
      <c r="A204" s="124" t="s">
        <v>390</v>
      </c>
      <c r="B204" s="138" t="s">
        <v>391</v>
      </c>
      <c r="C204" s="139"/>
      <c r="D204" s="125" t="s">
        <v>392</v>
      </c>
      <c r="E204" s="126" t="s">
        <v>393</v>
      </c>
      <c r="F204" s="126" t="s">
        <v>394</v>
      </c>
      <c r="G204" s="126" t="s">
        <v>395</v>
      </c>
      <c r="H204" s="126" t="s">
        <v>396</v>
      </c>
      <c r="I204" s="124" t="s">
        <v>397</v>
      </c>
    </row>
    <row r="205" spans="1:9" ht="12.75" customHeight="1" x14ac:dyDescent="0.2">
      <c r="A205" s="127">
        <v>602600</v>
      </c>
      <c r="B205" s="140" t="s">
        <v>572</v>
      </c>
      <c r="C205" s="141"/>
      <c r="D205" s="128" t="s">
        <v>573</v>
      </c>
      <c r="E205" s="129">
        <v>7.05</v>
      </c>
      <c r="F205" s="129">
        <v>5.35</v>
      </c>
      <c r="G205" s="129">
        <v>0</v>
      </c>
      <c r="H205" s="129">
        <v>12.4</v>
      </c>
      <c r="I205" s="131"/>
    </row>
    <row r="206" spans="1:9" ht="12.75" customHeight="1" x14ac:dyDescent="0.2">
      <c r="A206" s="127">
        <v>603000</v>
      </c>
      <c r="B206" s="140" t="s">
        <v>574</v>
      </c>
      <c r="C206" s="141"/>
      <c r="D206" s="128" t="s">
        <v>573</v>
      </c>
      <c r="E206" s="129">
        <v>7.05</v>
      </c>
      <c r="F206" s="129">
        <v>4.42</v>
      </c>
      <c r="G206" s="129">
        <v>0</v>
      </c>
      <c r="H206" s="129">
        <v>11.47</v>
      </c>
      <c r="I206" s="131"/>
    </row>
    <row r="207" spans="1:9" ht="12.75" customHeight="1" x14ac:dyDescent="0.2">
      <c r="A207" s="127">
        <v>603300</v>
      </c>
      <c r="B207" s="140" t="s">
        <v>575</v>
      </c>
      <c r="C207" s="141"/>
      <c r="D207" s="128" t="s">
        <v>573</v>
      </c>
      <c r="E207" s="129">
        <v>7.05</v>
      </c>
      <c r="F207" s="129">
        <v>5.25</v>
      </c>
      <c r="G207" s="129">
        <v>0</v>
      </c>
      <c r="H207" s="129">
        <v>12.3</v>
      </c>
      <c r="I207" s="131"/>
    </row>
    <row r="208" spans="1:9" x14ac:dyDescent="0.25">
      <c r="A208" s="127">
        <v>603500</v>
      </c>
      <c r="B208" s="140" t="s">
        <v>576</v>
      </c>
      <c r="C208" s="141"/>
      <c r="D208" s="128" t="s">
        <v>399</v>
      </c>
      <c r="E208" s="129">
        <v>391.4</v>
      </c>
      <c r="F208" s="129">
        <v>507.2</v>
      </c>
      <c r="G208" s="129">
        <v>0</v>
      </c>
      <c r="H208" s="129">
        <v>898.6</v>
      </c>
      <c r="I208" s="130" t="s">
        <v>400</v>
      </c>
    </row>
    <row r="209" spans="1:9" ht="12.75" customHeight="1" x14ac:dyDescent="0.25">
      <c r="A209" s="127">
        <v>603600</v>
      </c>
      <c r="B209" s="140" t="s">
        <v>577</v>
      </c>
      <c r="C209" s="141"/>
      <c r="D209" s="128" t="s">
        <v>399</v>
      </c>
      <c r="E209" s="129">
        <v>110.55</v>
      </c>
      <c r="F209" s="129">
        <v>97.38</v>
      </c>
      <c r="G209" s="129">
        <v>0</v>
      </c>
      <c r="H209" s="129">
        <v>207.93</v>
      </c>
      <c r="I209" s="130" t="s">
        <v>400</v>
      </c>
    </row>
    <row r="210" spans="1:9" x14ac:dyDescent="0.2">
      <c r="A210" s="127">
        <v>601100</v>
      </c>
      <c r="B210" s="140" t="s">
        <v>578</v>
      </c>
      <c r="C210" s="141"/>
      <c r="D210" s="128" t="s">
        <v>399</v>
      </c>
      <c r="E210" s="129">
        <v>39.590000000000003</v>
      </c>
      <c r="F210" s="129">
        <v>0</v>
      </c>
      <c r="G210" s="129">
        <v>0</v>
      </c>
      <c r="H210" s="129">
        <v>39.590000000000003</v>
      </c>
      <c r="I210" s="131"/>
    </row>
    <row r="211" spans="1:9" ht="12.75" customHeight="1" x14ac:dyDescent="0.25">
      <c r="A211" s="127">
        <v>604000</v>
      </c>
      <c r="B211" s="140" t="s">
        <v>579</v>
      </c>
      <c r="C211" s="141"/>
      <c r="D211" s="128" t="s">
        <v>399</v>
      </c>
      <c r="E211" s="129">
        <v>148.07</v>
      </c>
      <c r="F211" s="129">
        <v>223.91</v>
      </c>
      <c r="G211" s="129">
        <v>0</v>
      </c>
      <c r="H211" s="129">
        <v>371.98</v>
      </c>
      <c r="I211" s="130" t="s">
        <v>400</v>
      </c>
    </row>
    <row r="212" spans="1:9" ht="12.75" customHeight="1" x14ac:dyDescent="0.25">
      <c r="A212" s="127">
        <v>604100</v>
      </c>
      <c r="B212" s="140" t="s">
        <v>580</v>
      </c>
      <c r="C212" s="141"/>
      <c r="D212" s="128" t="s">
        <v>399</v>
      </c>
      <c r="E212" s="129">
        <v>148.07</v>
      </c>
      <c r="F212" s="129">
        <v>183.34</v>
      </c>
      <c r="G212" s="129">
        <v>0</v>
      </c>
      <c r="H212" s="129">
        <v>331.41</v>
      </c>
      <c r="I212" s="130" t="s">
        <v>400</v>
      </c>
    </row>
    <row r="213" spans="1:9" x14ac:dyDescent="0.25">
      <c r="A213" s="127">
        <v>620700</v>
      </c>
      <c r="B213" s="140" t="s">
        <v>581</v>
      </c>
      <c r="C213" s="141"/>
      <c r="D213" s="128" t="s">
        <v>411</v>
      </c>
      <c r="E213" s="129">
        <v>134.75</v>
      </c>
      <c r="F213" s="129">
        <v>0</v>
      </c>
      <c r="G213" s="132">
        <v>2331.36</v>
      </c>
      <c r="H213" s="132">
        <v>2466.11</v>
      </c>
      <c r="I213" s="130" t="s">
        <v>400</v>
      </c>
    </row>
    <row r="214" spans="1:9" x14ac:dyDescent="0.25">
      <c r="A214" s="127">
        <v>620800</v>
      </c>
      <c r="B214" s="140" t="s">
        <v>582</v>
      </c>
      <c r="C214" s="141"/>
      <c r="D214" s="128" t="s">
        <v>411</v>
      </c>
      <c r="E214" s="129">
        <v>134.75</v>
      </c>
      <c r="F214" s="129">
        <v>0</v>
      </c>
      <c r="G214" s="132">
        <v>2998.8</v>
      </c>
      <c r="H214" s="132">
        <v>3133.55</v>
      </c>
      <c r="I214" s="130" t="s">
        <v>400</v>
      </c>
    </row>
    <row r="215" spans="1:9" x14ac:dyDescent="0.25">
      <c r="A215" s="127">
        <v>620900</v>
      </c>
      <c r="B215" s="140" t="s">
        <v>583</v>
      </c>
      <c r="C215" s="141"/>
      <c r="D215" s="128" t="s">
        <v>411</v>
      </c>
      <c r="E215" s="129">
        <v>195.25</v>
      </c>
      <c r="F215" s="129">
        <v>0</v>
      </c>
      <c r="G215" s="132">
        <v>5159.79</v>
      </c>
      <c r="H215" s="132">
        <v>5355.04</v>
      </c>
      <c r="I215" s="130" t="s">
        <v>400</v>
      </c>
    </row>
    <row r="216" spans="1:9" x14ac:dyDescent="0.25">
      <c r="A216" s="127">
        <v>621000</v>
      </c>
      <c r="B216" s="140" t="s">
        <v>584</v>
      </c>
      <c r="C216" s="141"/>
      <c r="D216" s="128" t="s">
        <v>411</v>
      </c>
      <c r="E216" s="129">
        <v>279.97000000000003</v>
      </c>
      <c r="F216" s="129">
        <v>0</v>
      </c>
      <c r="G216" s="132">
        <v>9033.9599999999991</v>
      </c>
      <c r="H216" s="132">
        <v>9313.93</v>
      </c>
      <c r="I216" s="130" t="s">
        <v>400</v>
      </c>
    </row>
    <row r="217" spans="1:9" x14ac:dyDescent="0.25">
      <c r="A217" s="127">
        <v>620000</v>
      </c>
      <c r="B217" s="140" t="s">
        <v>585</v>
      </c>
      <c r="C217" s="141"/>
      <c r="D217" s="128" t="s">
        <v>411</v>
      </c>
      <c r="E217" s="129">
        <v>86.35</v>
      </c>
      <c r="F217" s="129">
        <v>0</v>
      </c>
      <c r="G217" s="129">
        <v>526.65</v>
      </c>
      <c r="H217" s="129">
        <v>613</v>
      </c>
      <c r="I217" s="130" t="s">
        <v>400</v>
      </c>
    </row>
    <row r="218" spans="1:9" x14ac:dyDescent="0.25">
      <c r="A218" s="127">
        <v>620100</v>
      </c>
      <c r="B218" s="140" t="s">
        <v>586</v>
      </c>
      <c r="C218" s="141"/>
      <c r="D218" s="128" t="s">
        <v>411</v>
      </c>
      <c r="E218" s="129">
        <v>86.35</v>
      </c>
      <c r="F218" s="129">
        <v>0</v>
      </c>
      <c r="G218" s="129">
        <v>824.24</v>
      </c>
      <c r="H218" s="129">
        <v>910.59</v>
      </c>
      <c r="I218" s="130" t="s">
        <v>400</v>
      </c>
    </row>
    <row r="219" spans="1:9" x14ac:dyDescent="0.25">
      <c r="A219" s="127">
        <v>620200</v>
      </c>
      <c r="B219" s="140" t="s">
        <v>587</v>
      </c>
      <c r="C219" s="141"/>
      <c r="D219" s="128" t="s">
        <v>411</v>
      </c>
      <c r="E219" s="129">
        <v>86.35</v>
      </c>
      <c r="F219" s="129">
        <v>0</v>
      </c>
      <c r="G219" s="132">
        <v>1184.1500000000001</v>
      </c>
      <c r="H219" s="132">
        <v>1270.5</v>
      </c>
      <c r="I219" s="130" t="s">
        <v>400</v>
      </c>
    </row>
    <row r="220" spans="1:9" x14ac:dyDescent="0.25">
      <c r="A220" s="127">
        <v>620300</v>
      </c>
      <c r="B220" s="140" t="s">
        <v>588</v>
      </c>
      <c r="C220" s="141"/>
      <c r="D220" s="128" t="s">
        <v>411</v>
      </c>
      <c r="E220" s="129">
        <v>110.55</v>
      </c>
      <c r="F220" s="129">
        <v>0</v>
      </c>
      <c r="G220" s="132">
        <v>1682.89</v>
      </c>
      <c r="H220" s="132">
        <v>1793.44</v>
      </c>
      <c r="I220" s="130" t="s">
        <v>400</v>
      </c>
    </row>
    <row r="221" spans="1:9" x14ac:dyDescent="0.25">
      <c r="A221" s="127">
        <v>620400</v>
      </c>
      <c r="B221" s="140" t="s">
        <v>589</v>
      </c>
      <c r="C221" s="141"/>
      <c r="D221" s="128" t="s">
        <v>411</v>
      </c>
      <c r="E221" s="129">
        <v>110.55</v>
      </c>
      <c r="F221" s="129">
        <v>0</v>
      </c>
      <c r="G221" s="132">
        <v>2176.7800000000002</v>
      </c>
      <c r="H221" s="132">
        <v>2287.33</v>
      </c>
      <c r="I221" s="130" t="s">
        <v>400</v>
      </c>
    </row>
    <row r="222" spans="1:9" x14ac:dyDescent="0.25">
      <c r="A222" s="127">
        <v>620500</v>
      </c>
      <c r="B222" s="140" t="s">
        <v>590</v>
      </c>
      <c r="C222" s="141"/>
      <c r="D222" s="128" t="s">
        <v>411</v>
      </c>
      <c r="E222" s="129">
        <v>158.94999999999999</v>
      </c>
      <c r="F222" s="129">
        <v>0</v>
      </c>
      <c r="G222" s="132">
        <v>3826.05</v>
      </c>
      <c r="H222" s="132">
        <v>3985</v>
      </c>
      <c r="I222" s="130" t="s">
        <v>400</v>
      </c>
    </row>
    <row r="223" spans="1:9" x14ac:dyDescent="0.25">
      <c r="A223" s="127">
        <v>620600</v>
      </c>
      <c r="B223" s="140" t="s">
        <v>591</v>
      </c>
      <c r="C223" s="141"/>
      <c r="D223" s="128" t="s">
        <v>411</v>
      </c>
      <c r="E223" s="129">
        <v>231.56</v>
      </c>
      <c r="F223" s="129">
        <v>0</v>
      </c>
      <c r="G223" s="132">
        <v>6742.92</v>
      </c>
      <c r="H223" s="132">
        <v>6974.48</v>
      </c>
      <c r="I223" s="130" t="s">
        <v>400</v>
      </c>
    </row>
    <row r="224" spans="1:9" x14ac:dyDescent="0.25">
      <c r="A224" s="127">
        <v>621100</v>
      </c>
      <c r="B224" s="140" t="s">
        <v>592</v>
      </c>
      <c r="C224" s="141"/>
      <c r="D224" s="128" t="s">
        <v>411</v>
      </c>
      <c r="E224" s="129">
        <v>158.94999999999999</v>
      </c>
      <c r="F224" s="129">
        <v>0</v>
      </c>
      <c r="G224" s="132">
        <v>2979.83</v>
      </c>
      <c r="H224" s="132">
        <v>3138.78</v>
      </c>
      <c r="I224" s="130" t="s">
        <v>400</v>
      </c>
    </row>
    <row r="225" spans="1:9" x14ac:dyDescent="0.25">
      <c r="A225" s="127">
        <v>621200</v>
      </c>
      <c r="B225" s="140" t="s">
        <v>593</v>
      </c>
      <c r="C225" s="141"/>
      <c r="D225" s="128" t="s">
        <v>411</v>
      </c>
      <c r="E225" s="129">
        <v>158.94999999999999</v>
      </c>
      <c r="F225" s="129">
        <v>0</v>
      </c>
      <c r="G225" s="132">
        <v>3821.09</v>
      </c>
      <c r="H225" s="132">
        <v>3980.04</v>
      </c>
      <c r="I225" s="130" t="s">
        <v>400</v>
      </c>
    </row>
    <row r="226" spans="1:9" x14ac:dyDescent="0.25">
      <c r="A226" s="127">
        <v>621300</v>
      </c>
      <c r="B226" s="140" t="s">
        <v>594</v>
      </c>
      <c r="C226" s="141"/>
      <c r="D226" s="128" t="s">
        <v>411</v>
      </c>
      <c r="E226" s="129">
        <v>231.56</v>
      </c>
      <c r="F226" s="129">
        <v>0</v>
      </c>
      <c r="G226" s="132">
        <v>6495.68</v>
      </c>
      <c r="H226" s="132">
        <v>6727.24</v>
      </c>
      <c r="I226" s="130" t="s">
        <v>400</v>
      </c>
    </row>
    <row r="227" spans="1:9" x14ac:dyDescent="0.25">
      <c r="A227" s="127">
        <v>621400</v>
      </c>
      <c r="B227" s="140" t="s">
        <v>595</v>
      </c>
      <c r="C227" s="141"/>
      <c r="D227" s="128" t="s">
        <v>411</v>
      </c>
      <c r="E227" s="129">
        <v>328.37</v>
      </c>
      <c r="F227" s="129">
        <v>0</v>
      </c>
      <c r="G227" s="132">
        <v>11323.98</v>
      </c>
      <c r="H227" s="132">
        <v>11652.35</v>
      </c>
      <c r="I227" s="130" t="s">
        <v>400</v>
      </c>
    </row>
    <row r="228" spans="1:9" ht="12.75" customHeight="1" x14ac:dyDescent="0.25">
      <c r="A228" s="127">
        <v>622000</v>
      </c>
      <c r="B228" s="140" t="s">
        <v>596</v>
      </c>
      <c r="C228" s="141"/>
      <c r="D228" s="128" t="s">
        <v>411</v>
      </c>
      <c r="E228" s="129">
        <v>15.22</v>
      </c>
      <c r="F228" s="129">
        <v>24.65</v>
      </c>
      <c r="G228" s="129">
        <v>188.1</v>
      </c>
      <c r="H228" s="129">
        <v>227.97</v>
      </c>
      <c r="I228" s="130" t="s">
        <v>400</v>
      </c>
    </row>
    <row r="229" spans="1:9" ht="12.75" customHeight="1" x14ac:dyDescent="0.25">
      <c r="A229" s="127">
        <v>622100</v>
      </c>
      <c r="B229" s="140" t="s">
        <v>597</v>
      </c>
      <c r="C229" s="141"/>
      <c r="D229" s="128" t="s">
        <v>411</v>
      </c>
      <c r="E229" s="129">
        <v>20.059999999999999</v>
      </c>
      <c r="F229" s="129">
        <v>24.65</v>
      </c>
      <c r="G229" s="129">
        <v>235.05</v>
      </c>
      <c r="H229" s="129">
        <v>279.76</v>
      </c>
      <c r="I229" s="130" t="s">
        <v>400</v>
      </c>
    </row>
    <row r="230" spans="1:9" ht="12.75" customHeight="1" x14ac:dyDescent="0.25">
      <c r="A230" s="127">
        <v>622300</v>
      </c>
      <c r="B230" s="140" t="s">
        <v>598</v>
      </c>
      <c r="C230" s="141"/>
      <c r="D230" s="128" t="s">
        <v>411</v>
      </c>
      <c r="E230" s="129">
        <v>12.81</v>
      </c>
      <c r="F230" s="129">
        <v>0</v>
      </c>
      <c r="G230" s="129">
        <v>36.61</v>
      </c>
      <c r="H230" s="129">
        <v>49.42</v>
      </c>
      <c r="I230" s="130" t="s">
        <v>400</v>
      </c>
    </row>
    <row r="231" spans="1:9" ht="12.75" customHeight="1" x14ac:dyDescent="0.25">
      <c r="A231" s="127">
        <v>622200</v>
      </c>
      <c r="B231" s="140" t="s">
        <v>599</v>
      </c>
      <c r="C231" s="141"/>
      <c r="D231" s="128" t="s">
        <v>411</v>
      </c>
      <c r="E231" s="129">
        <v>33.729999999999997</v>
      </c>
      <c r="F231" s="129">
        <v>18.98</v>
      </c>
      <c r="G231" s="129">
        <v>95.65</v>
      </c>
      <c r="H231" s="129">
        <v>148.36000000000001</v>
      </c>
      <c r="I231" s="130" t="s">
        <v>400</v>
      </c>
    </row>
    <row r="232" spans="1:9" ht="12.75" customHeight="1" x14ac:dyDescent="0.25">
      <c r="A232" s="127">
        <v>613000</v>
      </c>
      <c r="B232" s="140" t="s">
        <v>600</v>
      </c>
      <c r="C232" s="141"/>
      <c r="D232" s="128" t="s">
        <v>573</v>
      </c>
      <c r="E232" s="129">
        <v>0.46</v>
      </c>
      <c r="F232" s="129">
        <v>13.2</v>
      </c>
      <c r="G232" s="129">
        <v>0</v>
      </c>
      <c r="H232" s="129">
        <v>13.66</v>
      </c>
      <c r="I232" s="130" t="s">
        <v>400</v>
      </c>
    </row>
    <row r="233" spans="1:9" ht="12.75" customHeight="1" x14ac:dyDescent="0.25">
      <c r="A233" s="127">
        <v>613100</v>
      </c>
      <c r="B233" s="140" t="s">
        <v>601</v>
      </c>
      <c r="C233" s="141"/>
      <c r="D233" s="128" t="s">
        <v>573</v>
      </c>
      <c r="E233" s="129">
        <v>0.46</v>
      </c>
      <c r="F233" s="129">
        <v>12.5</v>
      </c>
      <c r="G233" s="129">
        <v>0</v>
      </c>
      <c r="H233" s="129">
        <v>12.96</v>
      </c>
      <c r="I233" s="130" t="s">
        <v>400</v>
      </c>
    </row>
    <row r="234" spans="1:9" ht="12.75" customHeight="1" x14ac:dyDescent="0.25">
      <c r="A234" s="127">
        <v>613200</v>
      </c>
      <c r="B234" s="140" t="s">
        <v>602</v>
      </c>
      <c r="C234" s="141"/>
      <c r="D234" s="128" t="s">
        <v>573</v>
      </c>
      <c r="E234" s="129">
        <v>0.46</v>
      </c>
      <c r="F234" s="129">
        <v>12.2</v>
      </c>
      <c r="G234" s="129">
        <v>0</v>
      </c>
      <c r="H234" s="129">
        <v>12.66</v>
      </c>
      <c r="I234" s="130" t="s">
        <v>400</v>
      </c>
    </row>
    <row r="235" spans="1:9" ht="12.75" customHeight="1" x14ac:dyDescent="0.25">
      <c r="A235" s="127">
        <v>613300</v>
      </c>
      <c r="B235" s="140" t="s">
        <v>603</v>
      </c>
      <c r="C235" s="141"/>
      <c r="D235" s="128" t="s">
        <v>573</v>
      </c>
      <c r="E235" s="129">
        <v>0.84</v>
      </c>
      <c r="F235" s="129">
        <v>14.4</v>
      </c>
      <c r="G235" s="129">
        <v>0</v>
      </c>
      <c r="H235" s="129">
        <v>15.24</v>
      </c>
      <c r="I235" s="130" t="s">
        <v>400</v>
      </c>
    </row>
    <row r="236" spans="1:9" ht="12.75" customHeight="1" x14ac:dyDescent="0.25">
      <c r="A236" s="127">
        <v>613400</v>
      </c>
      <c r="B236" s="140" t="s">
        <v>604</v>
      </c>
      <c r="C236" s="141"/>
      <c r="D236" s="128" t="s">
        <v>573</v>
      </c>
      <c r="E236" s="129">
        <v>0.84</v>
      </c>
      <c r="F236" s="129">
        <v>13.9</v>
      </c>
      <c r="G236" s="129">
        <v>0</v>
      </c>
      <c r="H236" s="129">
        <v>14.74</v>
      </c>
      <c r="I236" s="130" t="s">
        <v>400</v>
      </c>
    </row>
    <row r="239" spans="1:9" x14ac:dyDescent="0.25">
      <c r="A239" s="122" t="s">
        <v>388</v>
      </c>
    </row>
    <row r="240" spans="1:9" x14ac:dyDescent="0.25">
      <c r="A240" s="122" t="s">
        <v>571</v>
      </c>
    </row>
    <row r="241" spans="1:9" x14ac:dyDescent="0.25">
      <c r="A241" s="124" t="s">
        <v>390</v>
      </c>
      <c r="B241" s="138" t="s">
        <v>391</v>
      </c>
      <c r="C241" s="139"/>
      <c r="D241" s="125" t="s">
        <v>392</v>
      </c>
      <c r="E241" s="126" t="s">
        <v>393</v>
      </c>
      <c r="F241" s="126" t="s">
        <v>394</v>
      </c>
      <c r="G241" s="126" t="s">
        <v>395</v>
      </c>
      <c r="H241" s="126" t="s">
        <v>396</v>
      </c>
      <c r="I241" s="124" t="s">
        <v>397</v>
      </c>
    </row>
    <row r="242" spans="1:9" ht="12.75" customHeight="1" x14ac:dyDescent="0.25">
      <c r="A242" s="127">
        <v>613500</v>
      </c>
      <c r="B242" s="140" t="s">
        <v>605</v>
      </c>
      <c r="C242" s="141"/>
      <c r="D242" s="128" t="s">
        <v>573</v>
      </c>
      <c r="E242" s="129">
        <v>0.84</v>
      </c>
      <c r="F242" s="129">
        <v>13.4</v>
      </c>
      <c r="G242" s="129">
        <v>0</v>
      </c>
      <c r="H242" s="129">
        <v>14.24</v>
      </c>
      <c r="I242" s="130" t="s">
        <v>400</v>
      </c>
    </row>
    <row r="243" spans="1:9" ht="12.75" customHeight="1" x14ac:dyDescent="0.25">
      <c r="A243" s="127">
        <v>613600</v>
      </c>
      <c r="B243" s="140" t="s">
        <v>606</v>
      </c>
      <c r="C243" s="141"/>
      <c r="D243" s="128" t="s">
        <v>573</v>
      </c>
      <c r="E243" s="129">
        <v>0.84</v>
      </c>
      <c r="F243" s="129">
        <v>13.2</v>
      </c>
      <c r="G243" s="129">
        <v>0</v>
      </c>
      <c r="H243" s="129">
        <v>14.04</v>
      </c>
      <c r="I243" s="130" t="s">
        <v>400</v>
      </c>
    </row>
    <row r="244" spans="1:9" ht="12.75" customHeight="1" x14ac:dyDescent="0.25">
      <c r="A244" s="127">
        <v>606000</v>
      </c>
      <c r="B244" s="140" t="s">
        <v>607</v>
      </c>
      <c r="C244" s="141"/>
      <c r="D244" s="128" t="s">
        <v>399</v>
      </c>
      <c r="E244" s="129">
        <v>22.78</v>
      </c>
      <c r="F244" s="129">
        <v>12.35</v>
      </c>
      <c r="G244" s="129">
        <v>239.07</v>
      </c>
      <c r="H244" s="129">
        <v>274.2</v>
      </c>
      <c r="I244" s="130" t="s">
        <v>400</v>
      </c>
    </row>
    <row r="245" spans="1:9" ht="12.75" customHeight="1" x14ac:dyDescent="0.25">
      <c r="A245" s="127">
        <v>606100</v>
      </c>
      <c r="B245" s="140" t="s">
        <v>608</v>
      </c>
      <c r="C245" s="141"/>
      <c r="D245" s="128" t="s">
        <v>399</v>
      </c>
      <c r="E245" s="129">
        <v>22.78</v>
      </c>
      <c r="F245" s="129">
        <v>12.35</v>
      </c>
      <c r="G245" s="129">
        <v>255.12</v>
      </c>
      <c r="H245" s="129">
        <v>290.25</v>
      </c>
      <c r="I245" s="130" t="s">
        <v>400</v>
      </c>
    </row>
    <row r="246" spans="1:9" ht="12.75" customHeight="1" x14ac:dyDescent="0.25">
      <c r="A246" s="127">
        <v>605100</v>
      </c>
      <c r="B246" s="140" t="s">
        <v>609</v>
      </c>
      <c r="C246" s="141"/>
      <c r="D246" s="128" t="s">
        <v>399</v>
      </c>
      <c r="E246" s="129">
        <v>167.38</v>
      </c>
      <c r="F246" s="129">
        <v>149.28</v>
      </c>
      <c r="G246" s="129">
        <v>0</v>
      </c>
      <c r="H246" s="129">
        <v>316.66000000000003</v>
      </c>
      <c r="I246" s="130" t="s">
        <v>400</v>
      </c>
    </row>
    <row r="247" spans="1:9" ht="12.75" customHeight="1" x14ac:dyDescent="0.25">
      <c r="A247" s="127">
        <v>605200</v>
      </c>
      <c r="B247" s="140" t="s">
        <v>610</v>
      </c>
      <c r="C247" s="141"/>
      <c r="D247" s="128" t="s">
        <v>399</v>
      </c>
      <c r="E247" s="129">
        <v>167.38</v>
      </c>
      <c r="F247" s="129">
        <v>174.15</v>
      </c>
      <c r="G247" s="129">
        <v>0</v>
      </c>
      <c r="H247" s="129">
        <v>341.53</v>
      </c>
      <c r="I247" s="130" t="s">
        <v>400</v>
      </c>
    </row>
    <row r="248" spans="1:9" ht="12.75" customHeight="1" x14ac:dyDescent="0.25">
      <c r="A248" s="127">
        <v>605300</v>
      </c>
      <c r="B248" s="140" t="s">
        <v>611</v>
      </c>
      <c r="C248" s="141"/>
      <c r="D248" s="128" t="s">
        <v>399</v>
      </c>
      <c r="E248" s="129">
        <v>167.38</v>
      </c>
      <c r="F248" s="129">
        <v>197.08</v>
      </c>
      <c r="G248" s="129">
        <v>0</v>
      </c>
      <c r="H248" s="129">
        <v>364.46</v>
      </c>
      <c r="I248" s="130" t="s">
        <v>400</v>
      </c>
    </row>
    <row r="249" spans="1:9" ht="12.75" customHeight="1" x14ac:dyDescent="0.25">
      <c r="A249" s="127">
        <v>605400</v>
      </c>
      <c r="B249" s="140" t="s">
        <v>612</v>
      </c>
      <c r="C249" s="141"/>
      <c r="D249" s="128" t="s">
        <v>399</v>
      </c>
      <c r="E249" s="129">
        <v>167.38</v>
      </c>
      <c r="F249" s="129">
        <v>202.52</v>
      </c>
      <c r="G249" s="129">
        <v>0</v>
      </c>
      <c r="H249" s="129">
        <v>369.9</v>
      </c>
      <c r="I249" s="130" t="s">
        <v>400</v>
      </c>
    </row>
    <row r="250" spans="1:9" ht="12.75" customHeight="1" x14ac:dyDescent="0.25">
      <c r="A250" s="127">
        <v>605500</v>
      </c>
      <c r="B250" s="140" t="s">
        <v>613</v>
      </c>
      <c r="C250" s="141"/>
      <c r="D250" s="128" t="s">
        <v>399</v>
      </c>
      <c r="E250" s="129">
        <v>167.38</v>
      </c>
      <c r="F250" s="129">
        <v>218.11</v>
      </c>
      <c r="G250" s="129">
        <v>0</v>
      </c>
      <c r="H250" s="129">
        <v>385.49</v>
      </c>
      <c r="I250" s="130" t="s">
        <v>400</v>
      </c>
    </row>
    <row r="251" spans="1:9" ht="12.75" customHeight="1" x14ac:dyDescent="0.25">
      <c r="A251" s="127">
        <v>605600</v>
      </c>
      <c r="B251" s="140" t="s">
        <v>614</v>
      </c>
      <c r="C251" s="141"/>
      <c r="D251" s="128" t="s">
        <v>399</v>
      </c>
      <c r="E251" s="129">
        <v>167.38</v>
      </c>
      <c r="F251" s="129">
        <v>226.74</v>
      </c>
      <c r="G251" s="129">
        <v>0</v>
      </c>
      <c r="H251" s="129">
        <v>394.12</v>
      </c>
      <c r="I251" s="130" t="s">
        <v>400</v>
      </c>
    </row>
    <row r="252" spans="1:9" ht="12.75" customHeight="1" x14ac:dyDescent="0.25">
      <c r="A252" s="127">
        <v>605700</v>
      </c>
      <c r="B252" s="140" t="s">
        <v>615</v>
      </c>
      <c r="C252" s="141"/>
      <c r="D252" s="128" t="s">
        <v>399</v>
      </c>
      <c r="E252" s="129">
        <v>167.38</v>
      </c>
      <c r="F252" s="129">
        <v>234.32</v>
      </c>
      <c r="G252" s="129">
        <v>0</v>
      </c>
      <c r="H252" s="129">
        <v>401.7</v>
      </c>
      <c r="I252" s="130" t="s">
        <v>400</v>
      </c>
    </row>
    <row r="253" spans="1:9" ht="12.75" customHeight="1" x14ac:dyDescent="0.25">
      <c r="A253" s="127">
        <v>605800</v>
      </c>
      <c r="B253" s="140" t="s">
        <v>616</v>
      </c>
      <c r="C253" s="141"/>
      <c r="D253" s="128" t="s">
        <v>399</v>
      </c>
      <c r="E253" s="129">
        <v>167.38</v>
      </c>
      <c r="F253" s="129">
        <v>236.33</v>
      </c>
      <c r="G253" s="129">
        <v>0</v>
      </c>
      <c r="H253" s="129">
        <v>403.71</v>
      </c>
      <c r="I253" s="130" t="s">
        <v>400</v>
      </c>
    </row>
    <row r="254" spans="1:9" ht="12.75" customHeight="1" x14ac:dyDescent="0.25">
      <c r="A254" s="127">
        <v>605900</v>
      </c>
      <c r="B254" s="140" t="s">
        <v>617</v>
      </c>
      <c r="C254" s="141"/>
      <c r="D254" s="128" t="s">
        <v>399</v>
      </c>
      <c r="E254" s="129">
        <v>167.38</v>
      </c>
      <c r="F254" s="129">
        <v>253.03</v>
      </c>
      <c r="G254" s="129">
        <v>0</v>
      </c>
      <c r="H254" s="129">
        <v>420.41</v>
      </c>
      <c r="I254" s="130" t="s">
        <v>400</v>
      </c>
    </row>
    <row r="255" spans="1:9" ht="12.75" customHeight="1" x14ac:dyDescent="0.25">
      <c r="A255" s="127">
        <v>606200</v>
      </c>
      <c r="B255" s="140" t="s">
        <v>618</v>
      </c>
      <c r="C255" s="141"/>
      <c r="D255" s="128" t="s">
        <v>399</v>
      </c>
      <c r="E255" s="129">
        <v>167.38</v>
      </c>
      <c r="F255" s="129">
        <v>264.95999999999998</v>
      </c>
      <c r="G255" s="129">
        <v>0</v>
      </c>
      <c r="H255" s="129">
        <v>432.34</v>
      </c>
      <c r="I255" s="130" t="s">
        <v>400</v>
      </c>
    </row>
    <row r="256" spans="1:9" ht="12.75" customHeight="1" x14ac:dyDescent="0.25">
      <c r="A256" s="127">
        <v>605000</v>
      </c>
      <c r="B256" s="140" t="s">
        <v>619</v>
      </c>
      <c r="C256" s="141"/>
      <c r="D256" s="128" t="s">
        <v>399</v>
      </c>
      <c r="E256" s="129">
        <v>167.38</v>
      </c>
      <c r="F256" s="129">
        <v>141.22999999999999</v>
      </c>
      <c r="G256" s="129">
        <v>0</v>
      </c>
      <c r="H256" s="129">
        <v>308.61</v>
      </c>
      <c r="I256" s="130" t="s">
        <v>400</v>
      </c>
    </row>
    <row r="257" spans="1:9" ht="12.75" customHeight="1" x14ac:dyDescent="0.25">
      <c r="A257" s="127">
        <v>612600</v>
      </c>
      <c r="B257" s="140" t="s">
        <v>620</v>
      </c>
      <c r="C257" s="141"/>
      <c r="D257" s="128" t="s">
        <v>482</v>
      </c>
      <c r="E257" s="129">
        <v>103.69</v>
      </c>
      <c r="F257" s="129">
        <v>494.3</v>
      </c>
      <c r="G257" s="129">
        <v>224.62</v>
      </c>
      <c r="H257" s="129">
        <v>822.61</v>
      </c>
      <c r="I257" s="130" t="s">
        <v>400</v>
      </c>
    </row>
    <row r="258" spans="1:9" ht="12.75" customHeight="1" x14ac:dyDescent="0.25">
      <c r="A258" s="127">
        <v>611800</v>
      </c>
      <c r="B258" s="140" t="s">
        <v>621</v>
      </c>
      <c r="C258" s="141"/>
      <c r="D258" s="128" t="s">
        <v>482</v>
      </c>
      <c r="E258" s="129">
        <v>138.86000000000001</v>
      </c>
      <c r="F258" s="129">
        <v>686.4</v>
      </c>
      <c r="G258" s="129">
        <v>330.96</v>
      </c>
      <c r="H258" s="132">
        <v>1156.22</v>
      </c>
      <c r="I258" s="130" t="s">
        <v>400</v>
      </c>
    </row>
    <row r="259" spans="1:9" ht="12.75" customHeight="1" x14ac:dyDescent="0.25">
      <c r="A259" s="127">
        <v>611050</v>
      </c>
      <c r="B259" s="140" t="s">
        <v>622</v>
      </c>
      <c r="C259" s="141"/>
      <c r="D259" s="128" t="s">
        <v>482</v>
      </c>
      <c r="E259" s="129">
        <v>111.08</v>
      </c>
      <c r="F259" s="129">
        <v>686.4</v>
      </c>
      <c r="G259" s="129">
        <v>9.94</v>
      </c>
      <c r="H259" s="129">
        <v>807.42</v>
      </c>
      <c r="I259" s="130" t="s">
        <v>400</v>
      </c>
    </row>
    <row r="260" spans="1:9" ht="12.75" customHeight="1" x14ac:dyDescent="0.25">
      <c r="A260" s="127">
        <v>611900</v>
      </c>
      <c r="B260" s="140" t="s">
        <v>623</v>
      </c>
      <c r="C260" s="141"/>
      <c r="D260" s="128" t="s">
        <v>482</v>
      </c>
      <c r="E260" s="129">
        <v>185.14</v>
      </c>
      <c r="F260" s="129">
        <v>972.2</v>
      </c>
      <c r="G260" s="129">
        <v>447.72</v>
      </c>
      <c r="H260" s="132">
        <v>1605.06</v>
      </c>
      <c r="I260" s="130" t="s">
        <v>400</v>
      </c>
    </row>
    <row r="261" spans="1:9" ht="12.75" customHeight="1" x14ac:dyDescent="0.25">
      <c r="A261" s="127">
        <v>611250</v>
      </c>
      <c r="B261" s="140" t="s">
        <v>624</v>
      </c>
      <c r="C261" s="141"/>
      <c r="D261" s="128" t="s">
        <v>482</v>
      </c>
      <c r="E261" s="129">
        <v>148.1</v>
      </c>
      <c r="F261" s="129">
        <v>972.2</v>
      </c>
      <c r="G261" s="129">
        <v>13.25</v>
      </c>
      <c r="H261" s="132">
        <v>1133.55</v>
      </c>
      <c r="I261" s="130" t="s">
        <v>400</v>
      </c>
    </row>
    <row r="262" spans="1:9" ht="12.75" customHeight="1" x14ac:dyDescent="0.25">
      <c r="A262" s="127">
        <v>612000</v>
      </c>
      <c r="B262" s="140" t="s">
        <v>625</v>
      </c>
      <c r="C262" s="141"/>
      <c r="D262" s="128" t="s">
        <v>482</v>
      </c>
      <c r="E262" s="129">
        <v>277.72000000000003</v>
      </c>
      <c r="F262" s="132">
        <v>1520.12</v>
      </c>
      <c r="G262" s="129">
        <v>639.80999999999995</v>
      </c>
      <c r="H262" s="132">
        <v>2437.65</v>
      </c>
      <c r="I262" s="130" t="s">
        <v>400</v>
      </c>
    </row>
    <row r="263" spans="1:9" ht="12.75" customHeight="1" x14ac:dyDescent="0.25">
      <c r="A263" s="127">
        <v>611450</v>
      </c>
      <c r="B263" s="140" t="s">
        <v>626</v>
      </c>
      <c r="C263" s="141"/>
      <c r="D263" s="128" t="s">
        <v>482</v>
      </c>
      <c r="E263" s="129">
        <v>222.16</v>
      </c>
      <c r="F263" s="132">
        <v>1520.12</v>
      </c>
      <c r="G263" s="129">
        <v>16.57</v>
      </c>
      <c r="H263" s="132">
        <v>1758.85</v>
      </c>
      <c r="I263" s="130" t="s">
        <v>400</v>
      </c>
    </row>
    <row r="264" spans="1:9" ht="12.75" customHeight="1" x14ac:dyDescent="0.25">
      <c r="A264" s="127">
        <v>612100</v>
      </c>
      <c r="B264" s="140" t="s">
        <v>627</v>
      </c>
      <c r="C264" s="141"/>
      <c r="D264" s="128" t="s">
        <v>482</v>
      </c>
      <c r="E264" s="129">
        <v>603.84</v>
      </c>
      <c r="F264" s="132">
        <v>3883.66</v>
      </c>
      <c r="G264" s="132">
        <v>1017.84</v>
      </c>
      <c r="H264" s="132">
        <v>5505.34</v>
      </c>
      <c r="I264" s="130" t="s">
        <v>400</v>
      </c>
    </row>
    <row r="265" spans="1:9" ht="12.75" customHeight="1" x14ac:dyDescent="0.25">
      <c r="A265" s="127">
        <v>610500</v>
      </c>
      <c r="B265" s="140" t="s">
        <v>628</v>
      </c>
      <c r="C265" s="141"/>
      <c r="D265" s="128" t="s">
        <v>482</v>
      </c>
      <c r="E265" s="129">
        <v>21.38</v>
      </c>
      <c r="F265" s="129">
        <v>102.38</v>
      </c>
      <c r="G265" s="129">
        <v>62.7</v>
      </c>
      <c r="H265" s="129">
        <v>186.46</v>
      </c>
      <c r="I265" s="130" t="s">
        <v>400</v>
      </c>
    </row>
    <row r="266" spans="1:9" ht="12.75" customHeight="1" x14ac:dyDescent="0.25">
      <c r="A266" s="127">
        <v>610400</v>
      </c>
      <c r="B266" s="140" t="s">
        <v>629</v>
      </c>
      <c r="C266" s="141"/>
      <c r="D266" s="128" t="s">
        <v>482</v>
      </c>
      <c r="E266" s="129">
        <v>19.809999999999999</v>
      </c>
      <c r="F266" s="129">
        <v>102.38</v>
      </c>
      <c r="G266" s="129">
        <v>1.98</v>
      </c>
      <c r="H266" s="129">
        <v>124.17</v>
      </c>
      <c r="I266" s="130" t="s">
        <v>400</v>
      </c>
    </row>
    <row r="267" spans="1:9" ht="12.75" customHeight="1" x14ac:dyDescent="0.25">
      <c r="A267" s="127">
        <v>610700</v>
      </c>
      <c r="B267" s="140" t="s">
        <v>630</v>
      </c>
      <c r="C267" s="141"/>
      <c r="D267" s="128" t="s">
        <v>482</v>
      </c>
      <c r="E267" s="129">
        <v>34.56</v>
      </c>
      <c r="F267" s="129">
        <v>146.30000000000001</v>
      </c>
      <c r="G267" s="129">
        <v>87.18</v>
      </c>
      <c r="H267" s="129">
        <v>268.04000000000002</v>
      </c>
      <c r="I267" s="130" t="s">
        <v>400</v>
      </c>
    </row>
    <row r="268" spans="1:9" ht="12.75" customHeight="1" x14ac:dyDescent="0.25">
      <c r="A268" s="127">
        <v>610600</v>
      </c>
      <c r="B268" s="140" t="s">
        <v>631</v>
      </c>
      <c r="C268" s="141"/>
      <c r="D268" s="128" t="s">
        <v>482</v>
      </c>
      <c r="E268" s="129">
        <v>31.95</v>
      </c>
      <c r="F268" s="129">
        <v>146.30000000000001</v>
      </c>
      <c r="G268" s="129">
        <v>2.65</v>
      </c>
      <c r="H268" s="129">
        <v>180.9</v>
      </c>
      <c r="I268" s="130" t="s">
        <v>400</v>
      </c>
    </row>
    <row r="269" spans="1:9" ht="12.75" customHeight="1" x14ac:dyDescent="0.25">
      <c r="A269" s="127">
        <v>610900</v>
      </c>
      <c r="B269" s="140" t="s">
        <v>632</v>
      </c>
      <c r="C269" s="141"/>
      <c r="D269" s="128" t="s">
        <v>482</v>
      </c>
      <c r="E269" s="129">
        <v>51.84</v>
      </c>
      <c r="F269" s="129">
        <v>247.15</v>
      </c>
      <c r="G269" s="129">
        <v>139.05000000000001</v>
      </c>
      <c r="H269" s="129">
        <v>438.04</v>
      </c>
      <c r="I269" s="130" t="s">
        <v>400</v>
      </c>
    </row>
    <row r="270" spans="1:9" ht="12.75" customHeight="1" x14ac:dyDescent="0.25">
      <c r="A270" s="127">
        <v>610800</v>
      </c>
      <c r="B270" s="140" t="s">
        <v>633</v>
      </c>
      <c r="C270" s="141"/>
      <c r="D270" s="128" t="s">
        <v>482</v>
      </c>
      <c r="E270" s="129">
        <v>47.92</v>
      </c>
      <c r="F270" s="129">
        <v>247.15</v>
      </c>
      <c r="G270" s="129">
        <v>3.31</v>
      </c>
      <c r="H270" s="129">
        <v>298.38</v>
      </c>
      <c r="I270" s="130" t="s">
        <v>400</v>
      </c>
    </row>
    <row r="271" spans="1:9" ht="12.75" customHeight="1" x14ac:dyDescent="0.25">
      <c r="A271" s="127">
        <v>611100</v>
      </c>
      <c r="B271" s="140" t="s">
        <v>634</v>
      </c>
      <c r="C271" s="141"/>
      <c r="D271" s="128" t="s">
        <v>482</v>
      </c>
      <c r="E271" s="129">
        <v>69.430000000000007</v>
      </c>
      <c r="F271" s="129">
        <v>343.2</v>
      </c>
      <c r="G271" s="129">
        <v>199.86</v>
      </c>
      <c r="H271" s="129">
        <v>612.49</v>
      </c>
      <c r="I271" s="130" t="s">
        <v>400</v>
      </c>
    </row>
    <row r="272" spans="1:9" ht="12.75" customHeight="1" x14ac:dyDescent="0.25">
      <c r="A272" s="127">
        <v>611000</v>
      </c>
      <c r="B272" s="140" t="s">
        <v>635</v>
      </c>
      <c r="C272" s="141"/>
      <c r="D272" s="128" t="s">
        <v>482</v>
      </c>
      <c r="E272" s="129">
        <v>55.54</v>
      </c>
      <c r="F272" s="129">
        <v>343.2</v>
      </c>
      <c r="G272" s="129">
        <v>4.97</v>
      </c>
      <c r="H272" s="129">
        <v>403.71</v>
      </c>
      <c r="I272" s="130" t="s">
        <v>400</v>
      </c>
    </row>
    <row r="273" spans="1:9" ht="12.75" customHeight="1" x14ac:dyDescent="0.25">
      <c r="A273" s="127">
        <v>611300</v>
      </c>
      <c r="B273" s="140" t="s">
        <v>636</v>
      </c>
      <c r="C273" s="141"/>
      <c r="D273" s="128" t="s">
        <v>482</v>
      </c>
      <c r="E273" s="129">
        <v>92.57</v>
      </c>
      <c r="F273" s="129">
        <v>486.1</v>
      </c>
      <c r="G273" s="129">
        <v>265.88</v>
      </c>
      <c r="H273" s="129">
        <v>844.55</v>
      </c>
      <c r="I273" s="130" t="s">
        <v>400</v>
      </c>
    </row>
    <row r="276" spans="1:9" x14ac:dyDescent="0.25">
      <c r="A276" s="122" t="s">
        <v>388</v>
      </c>
    </row>
    <row r="277" spans="1:9" x14ac:dyDescent="0.25">
      <c r="A277" s="122" t="s">
        <v>571</v>
      </c>
    </row>
    <row r="278" spans="1:9" x14ac:dyDescent="0.25">
      <c r="A278" s="124" t="s">
        <v>390</v>
      </c>
      <c r="B278" s="138" t="s">
        <v>391</v>
      </c>
      <c r="C278" s="139"/>
      <c r="D278" s="125" t="s">
        <v>392</v>
      </c>
      <c r="E278" s="126" t="s">
        <v>393</v>
      </c>
      <c r="F278" s="126" t="s">
        <v>394</v>
      </c>
      <c r="G278" s="126" t="s">
        <v>395</v>
      </c>
      <c r="H278" s="126" t="s">
        <v>396</v>
      </c>
      <c r="I278" s="124" t="s">
        <v>397</v>
      </c>
    </row>
    <row r="279" spans="1:9" ht="12.75" customHeight="1" x14ac:dyDescent="0.25">
      <c r="A279" s="127">
        <v>611200</v>
      </c>
      <c r="B279" s="140" t="s">
        <v>637</v>
      </c>
      <c r="C279" s="141"/>
      <c r="D279" s="128" t="s">
        <v>482</v>
      </c>
      <c r="E279" s="129">
        <v>74.05</v>
      </c>
      <c r="F279" s="129">
        <v>486.1</v>
      </c>
      <c r="G279" s="129">
        <v>6.62</v>
      </c>
      <c r="H279" s="129">
        <v>566.77</v>
      </c>
      <c r="I279" s="130" t="s">
        <v>400</v>
      </c>
    </row>
    <row r="280" spans="1:9" ht="12.75" customHeight="1" x14ac:dyDescent="0.25">
      <c r="A280" s="127">
        <v>611500</v>
      </c>
      <c r="B280" s="140" t="s">
        <v>638</v>
      </c>
      <c r="C280" s="141"/>
      <c r="D280" s="128" t="s">
        <v>482</v>
      </c>
      <c r="E280" s="129">
        <v>138.86000000000001</v>
      </c>
      <c r="F280" s="129">
        <v>760.06</v>
      </c>
      <c r="G280" s="129">
        <v>371.85</v>
      </c>
      <c r="H280" s="132">
        <v>1270.77</v>
      </c>
      <c r="I280" s="130" t="s">
        <v>400</v>
      </c>
    </row>
    <row r="281" spans="1:9" ht="12.75" customHeight="1" x14ac:dyDescent="0.25">
      <c r="A281" s="127">
        <v>611400</v>
      </c>
      <c r="B281" s="140" t="s">
        <v>639</v>
      </c>
      <c r="C281" s="141"/>
      <c r="D281" s="128" t="s">
        <v>482</v>
      </c>
      <c r="E281" s="129">
        <v>111.08</v>
      </c>
      <c r="F281" s="129">
        <v>760.06</v>
      </c>
      <c r="G281" s="129">
        <v>8.2799999999999994</v>
      </c>
      <c r="H281" s="129">
        <v>879.42</v>
      </c>
      <c r="I281" s="130" t="s">
        <v>400</v>
      </c>
    </row>
    <row r="282" spans="1:9" ht="12.75" customHeight="1" x14ac:dyDescent="0.25">
      <c r="A282" s="127">
        <v>611700</v>
      </c>
      <c r="B282" s="140" t="s">
        <v>640</v>
      </c>
      <c r="C282" s="141"/>
      <c r="D282" s="128" t="s">
        <v>482</v>
      </c>
      <c r="E282" s="129">
        <v>301.92</v>
      </c>
      <c r="F282" s="132">
        <v>1941.83</v>
      </c>
      <c r="G282" s="129">
        <v>577.67999999999995</v>
      </c>
      <c r="H282" s="132">
        <v>2821.43</v>
      </c>
      <c r="I282" s="130" t="s">
        <v>400</v>
      </c>
    </row>
    <row r="283" spans="1:9" ht="12.75" customHeight="1" x14ac:dyDescent="0.25">
      <c r="A283" s="127">
        <v>611600</v>
      </c>
      <c r="B283" s="140" t="s">
        <v>641</v>
      </c>
      <c r="C283" s="141"/>
      <c r="D283" s="128" t="s">
        <v>482</v>
      </c>
      <c r="E283" s="129">
        <v>222.16</v>
      </c>
      <c r="F283" s="132">
        <v>1941.83</v>
      </c>
      <c r="G283" s="129">
        <v>9.94</v>
      </c>
      <c r="H283" s="132">
        <v>2173.9299999999998</v>
      </c>
      <c r="I283" s="130" t="s">
        <v>400</v>
      </c>
    </row>
    <row r="284" spans="1:9" ht="12.75" customHeight="1" x14ac:dyDescent="0.25">
      <c r="A284" s="127">
        <v>612200</v>
      </c>
      <c r="B284" s="140" t="s">
        <v>642</v>
      </c>
      <c r="C284" s="141"/>
      <c r="D284" s="128" t="s">
        <v>482</v>
      </c>
      <c r="E284" s="129">
        <v>207.15</v>
      </c>
      <c r="F284" s="132">
        <v>1029.5999999999999</v>
      </c>
      <c r="G284" s="129">
        <v>462.06</v>
      </c>
      <c r="H284" s="132">
        <v>1698.81</v>
      </c>
      <c r="I284" s="130" t="s">
        <v>400</v>
      </c>
    </row>
    <row r="285" spans="1:9" ht="12.75" customHeight="1" x14ac:dyDescent="0.25">
      <c r="A285" s="127">
        <v>611150</v>
      </c>
      <c r="B285" s="140" t="s">
        <v>643</v>
      </c>
      <c r="C285" s="141"/>
      <c r="D285" s="128" t="s">
        <v>482</v>
      </c>
      <c r="E285" s="129">
        <v>170.12</v>
      </c>
      <c r="F285" s="132">
        <v>1029.5999999999999</v>
      </c>
      <c r="G285" s="129">
        <v>14.91</v>
      </c>
      <c r="H285" s="132">
        <v>1214.6300000000001</v>
      </c>
      <c r="I285" s="130" t="s">
        <v>400</v>
      </c>
    </row>
    <row r="286" spans="1:9" ht="12.75" customHeight="1" x14ac:dyDescent="0.25">
      <c r="A286" s="127">
        <v>612300</v>
      </c>
      <c r="B286" s="140" t="s">
        <v>644</v>
      </c>
      <c r="C286" s="141"/>
      <c r="D286" s="128" t="s">
        <v>482</v>
      </c>
      <c r="E286" s="129">
        <v>334.93</v>
      </c>
      <c r="F286" s="132">
        <v>1458.3</v>
      </c>
      <c r="G286" s="129">
        <v>629.57000000000005</v>
      </c>
      <c r="H286" s="132">
        <v>2422.8000000000002</v>
      </c>
      <c r="I286" s="130" t="s">
        <v>400</v>
      </c>
    </row>
    <row r="287" spans="1:9" ht="12.75" customHeight="1" x14ac:dyDescent="0.25">
      <c r="A287" s="127">
        <v>611350</v>
      </c>
      <c r="B287" s="140" t="s">
        <v>645</v>
      </c>
      <c r="C287" s="141"/>
      <c r="D287" s="128" t="s">
        <v>482</v>
      </c>
      <c r="E287" s="129">
        <v>255.18</v>
      </c>
      <c r="F287" s="132">
        <v>1458.3</v>
      </c>
      <c r="G287" s="129">
        <v>19.88</v>
      </c>
      <c r="H287" s="132">
        <v>1733.36</v>
      </c>
      <c r="I287" s="130" t="s">
        <v>400</v>
      </c>
    </row>
    <row r="288" spans="1:9" ht="12.75" customHeight="1" x14ac:dyDescent="0.25">
      <c r="A288" s="127">
        <v>612400</v>
      </c>
      <c r="B288" s="140" t="s">
        <v>646</v>
      </c>
      <c r="C288" s="141"/>
      <c r="D288" s="128" t="s">
        <v>482</v>
      </c>
      <c r="E288" s="129">
        <v>478.47</v>
      </c>
      <c r="F288" s="132">
        <v>2280.1799999999998</v>
      </c>
      <c r="G288" s="129">
        <v>907.48</v>
      </c>
      <c r="H288" s="132">
        <v>3666.13</v>
      </c>
      <c r="I288" s="130" t="s">
        <v>400</v>
      </c>
    </row>
    <row r="289" spans="1:9" ht="12.75" customHeight="1" x14ac:dyDescent="0.25">
      <c r="A289" s="127">
        <v>611550</v>
      </c>
      <c r="B289" s="140" t="s">
        <v>647</v>
      </c>
      <c r="C289" s="141"/>
      <c r="D289" s="128" t="s">
        <v>482</v>
      </c>
      <c r="E289" s="129">
        <v>364.54</v>
      </c>
      <c r="F289" s="132">
        <v>2280.1799999999998</v>
      </c>
      <c r="G289" s="129">
        <v>24.85</v>
      </c>
      <c r="H289" s="132">
        <v>2669.57</v>
      </c>
      <c r="I289" s="130" t="s">
        <v>400</v>
      </c>
    </row>
    <row r="290" spans="1:9" ht="12.75" customHeight="1" x14ac:dyDescent="0.25">
      <c r="A290" s="127">
        <v>612500</v>
      </c>
      <c r="B290" s="140" t="s">
        <v>648</v>
      </c>
      <c r="C290" s="141"/>
      <c r="D290" s="128" t="s">
        <v>482</v>
      </c>
      <c r="E290" s="132">
        <v>1026.1099999999999</v>
      </c>
      <c r="F290" s="132">
        <v>5825.49</v>
      </c>
      <c r="G290" s="132">
        <v>1458</v>
      </c>
      <c r="H290" s="132">
        <v>8309.6</v>
      </c>
      <c r="I290" s="130" t="s">
        <v>400</v>
      </c>
    </row>
    <row r="291" spans="1:9" x14ac:dyDescent="0.2">
      <c r="A291" s="127">
        <v>606500</v>
      </c>
      <c r="B291" s="140" t="s">
        <v>649</v>
      </c>
      <c r="C291" s="141"/>
      <c r="D291" s="128" t="s">
        <v>399</v>
      </c>
      <c r="E291" s="129">
        <v>133.68</v>
      </c>
      <c r="F291" s="129">
        <v>0</v>
      </c>
      <c r="G291" s="129">
        <v>0</v>
      </c>
      <c r="H291" s="129">
        <v>133.68</v>
      </c>
      <c r="I291" s="131"/>
    </row>
    <row r="292" spans="1:9" ht="12.75" customHeight="1" x14ac:dyDescent="0.2">
      <c r="A292" s="127">
        <v>606600</v>
      </c>
      <c r="B292" s="140" t="s">
        <v>650</v>
      </c>
      <c r="C292" s="141"/>
      <c r="D292" s="128" t="s">
        <v>399</v>
      </c>
      <c r="E292" s="129">
        <v>202.82</v>
      </c>
      <c r="F292" s="129">
        <v>2.5</v>
      </c>
      <c r="G292" s="129">
        <v>0</v>
      </c>
      <c r="H292" s="129">
        <v>205.32</v>
      </c>
      <c r="I292" s="131"/>
    </row>
    <row r="293" spans="1:9" ht="12.75" customHeight="1" x14ac:dyDescent="0.2">
      <c r="A293" s="127">
        <v>606700</v>
      </c>
      <c r="B293" s="140" t="s">
        <v>651</v>
      </c>
      <c r="C293" s="141"/>
      <c r="D293" s="128" t="s">
        <v>399</v>
      </c>
      <c r="E293" s="129">
        <v>96.18</v>
      </c>
      <c r="F293" s="129">
        <v>1.5</v>
      </c>
      <c r="G293" s="129">
        <v>0</v>
      </c>
      <c r="H293" s="129">
        <v>97.68</v>
      </c>
      <c r="I293" s="131"/>
    </row>
    <row r="294" spans="1:9" ht="12.75" customHeight="1" x14ac:dyDescent="0.25">
      <c r="A294" s="127">
        <v>643000</v>
      </c>
      <c r="B294" s="140" t="s">
        <v>652</v>
      </c>
      <c r="C294" s="141"/>
      <c r="D294" s="128" t="s">
        <v>482</v>
      </c>
      <c r="E294" s="129">
        <v>16.27</v>
      </c>
      <c r="F294" s="129">
        <v>31.26</v>
      </c>
      <c r="G294" s="129">
        <v>0</v>
      </c>
      <c r="H294" s="129">
        <v>47.53</v>
      </c>
      <c r="I294" s="130" t="s">
        <v>400</v>
      </c>
    </row>
    <row r="295" spans="1:9" ht="12.75" customHeight="1" x14ac:dyDescent="0.25">
      <c r="A295" s="127">
        <v>643100</v>
      </c>
      <c r="B295" s="140" t="s">
        <v>653</v>
      </c>
      <c r="C295" s="141"/>
      <c r="D295" s="128" t="s">
        <v>482</v>
      </c>
      <c r="E295" s="129">
        <v>18.690000000000001</v>
      </c>
      <c r="F295" s="129">
        <v>38.08</v>
      </c>
      <c r="G295" s="129">
        <v>0</v>
      </c>
      <c r="H295" s="129">
        <v>56.77</v>
      </c>
      <c r="I295" s="130" t="s">
        <v>400</v>
      </c>
    </row>
    <row r="296" spans="1:9" ht="12.75" customHeight="1" x14ac:dyDescent="0.25">
      <c r="A296" s="127">
        <v>643200</v>
      </c>
      <c r="B296" s="140" t="s">
        <v>654</v>
      </c>
      <c r="C296" s="141"/>
      <c r="D296" s="128" t="s">
        <v>482</v>
      </c>
      <c r="E296" s="129">
        <v>18.690000000000001</v>
      </c>
      <c r="F296" s="129">
        <v>43.2</v>
      </c>
      <c r="G296" s="129">
        <v>0</v>
      </c>
      <c r="H296" s="129">
        <v>61.89</v>
      </c>
      <c r="I296" s="130" t="s">
        <v>400</v>
      </c>
    </row>
    <row r="297" spans="1:9" ht="12.75" customHeight="1" x14ac:dyDescent="0.25">
      <c r="A297" s="127">
        <v>643300</v>
      </c>
      <c r="B297" s="140" t="s">
        <v>655</v>
      </c>
      <c r="C297" s="141"/>
      <c r="D297" s="128" t="s">
        <v>482</v>
      </c>
      <c r="E297" s="129">
        <v>23.53</v>
      </c>
      <c r="F297" s="129">
        <v>16.41</v>
      </c>
      <c r="G297" s="129">
        <v>0</v>
      </c>
      <c r="H297" s="129">
        <v>39.94</v>
      </c>
      <c r="I297" s="130" t="s">
        <v>400</v>
      </c>
    </row>
    <row r="298" spans="1:9" ht="12.75" customHeight="1" x14ac:dyDescent="0.25">
      <c r="A298" s="127">
        <v>643400</v>
      </c>
      <c r="B298" s="140" t="s">
        <v>656</v>
      </c>
      <c r="C298" s="141"/>
      <c r="D298" s="128" t="s">
        <v>482</v>
      </c>
      <c r="E298" s="129">
        <v>23.53</v>
      </c>
      <c r="F298" s="129">
        <v>21.53</v>
      </c>
      <c r="G298" s="129">
        <v>0</v>
      </c>
      <c r="H298" s="129">
        <v>45.06</v>
      </c>
      <c r="I298" s="130" t="s">
        <v>400</v>
      </c>
    </row>
    <row r="299" spans="1:9" ht="12.75" customHeight="1" x14ac:dyDescent="0.25">
      <c r="A299" s="127">
        <v>643500</v>
      </c>
      <c r="B299" s="140" t="s">
        <v>657</v>
      </c>
      <c r="C299" s="141"/>
      <c r="D299" s="128" t="s">
        <v>482</v>
      </c>
      <c r="E299" s="129">
        <v>21.11</v>
      </c>
      <c r="F299" s="129">
        <v>9.59</v>
      </c>
      <c r="G299" s="129">
        <v>0</v>
      </c>
      <c r="H299" s="129">
        <v>30.7</v>
      </c>
      <c r="I299" s="130" t="s">
        <v>400</v>
      </c>
    </row>
    <row r="300" spans="1:9" ht="12.75" customHeight="1" x14ac:dyDescent="0.25">
      <c r="A300" s="127">
        <v>643600</v>
      </c>
      <c r="B300" s="140" t="s">
        <v>658</v>
      </c>
      <c r="C300" s="141"/>
      <c r="D300" s="128" t="s">
        <v>482</v>
      </c>
      <c r="E300" s="129">
        <v>16.27</v>
      </c>
      <c r="F300" s="129">
        <v>31.12</v>
      </c>
      <c r="G300" s="129">
        <v>0</v>
      </c>
      <c r="H300" s="129">
        <v>47.39</v>
      </c>
      <c r="I300" s="130" t="s">
        <v>400</v>
      </c>
    </row>
    <row r="301" spans="1:9" ht="12.75" customHeight="1" x14ac:dyDescent="0.25">
      <c r="A301" s="127">
        <v>640000</v>
      </c>
      <c r="B301" s="140" t="s">
        <v>659</v>
      </c>
      <c r="C301" s="141"/>
      <c r="D301" s="128" t="s">
        <v>482</v>
      </c>
      <c r="E301" s="129">
        <v>28.37</v>
      </c>
      <c r="F301" s="129">
        <v>40.51</v>
      </c>
      <c r="G301" s="129">
        <v>3.95</v>
      </c>
      <c r="H301" s="129">
        <v>72.83</v>
      </c>
      <c r="I301" s="130" t="s">
        <v>400</v>
      </c>
    </row>
    <row r="302" spans="1:9" ht="12.75" customHeight="1" x14ac:dyDescent="0.25">
      <c r="A302" s="127">
        <v>640100</v>
      </c>
      <c r="B302" s="140" t="s">
        <v>660</v>
      </c>
      <c r="C302" s="141"/>
      <c r="D302" s="128" t="s">
        <v>482</v>
      </c>
      <c r="E302" s="129">
        <v>49.49</v>
      </c>
      <c r="F302" s="129">
        <v>52.24</v>
      </c>
      <c r="G302" s="129">
        <v>3.95</v>
      </c>
      <c r="H302" s="129">
        <v>105.68</v>
      </c>
      <c r="I302" s="130" t="s">
        <v>400</v>
      </c>
    </row>
    <row r="303" spans="1:9" ht="12.75" customHeight="1" x14ac:dyDescent="0.25">
      <c r="A303" s="127">
        <v>640200</v>
      </c>
      <c r="B303" s="140" t="s">
        <v>661</v>
      </c>
      <c r="C303" s="141"/>
      <c r="D303" s="128" t="s">
        <v>482</v>
      </c>
      <c r="E303" s="129">
        <v>28.37</v>
      </c>
      <c r="F303" s="129">
        <v>45.2</v>
      </c>
      <c r="G303" s="129">
        <v>0</v>
      </c>
      <c r="H303" s="129">
        <v>73.569999999999993</v>
      </c>
      <c r="I303" s="130" t="s">
        <v>400</v>
      </c>
    </row>
    <row r="304" spans="1:9" ht="12.75" customHeight="1" x14ac:dyDescent="0.25">
      <c r="A304" s="127">
        <v>640300</v>
      </c>
      <c r="B304" s="140" t="s">
        <v>662</v>
      </c>
      <c r="C304" s="141"/>
      <c r="D304" s="128" t="s">
        <v>482</v>
      </c>
      <c r="E304" s="129">
        <v>49.49</v>
      </c>
      <c r="F304" s="129">
        <v>56.93</v>
      </c>
      <c r="G304" s="129">
        <v>0</v>
      </c>
      <c r="H304" s="129">
        <v>106.42</v>
      </c>
      <c r="I304" s="130" t="s">
        <v>400</v>
      </c>
    </row>
    <row r="305" spans="1:9" ht="12.75" customHeight="1" x14ac:dyDescent="0.25">
      <c r="A305" s="127">
        <v>640600</v>
      </c>
      <c r="B305" s="140" t="s">
        <v>663</v>
      </c>
      <c r="C305" s="141"/>
      <c r="D305" s="128" t="s">
        <v>482</v>
      </c>
      <c r="E305" s="129">
        <v>72.150000000000006</v>
      </c>
      <c r="F305" s="129">
        <v>44.45</v>
      </c>
      <c r="G305" s="129">
        <v>3.95</v>
      </c>
      <c r="H305" s="129">
        <v>120.55</v>
      </c>
      <c r="I305" s="130" t="s">
        <v>400</v>
      </c>
    </row>
    <row r="306" spans="1:9" ht="12.75" customHeight="1" x14ac:dyDescent="0.25">
      <c r="A306" s="127">
        <v>640700</v>
      </c>
      <c r="B306" s="140" t="s">
        <v>664</v>
      </c>
      <c r="C306" s="141"/>
      <c r="D306" s="128" t="s">
        <v>482</v>
      </c>
      <c r="E306" s="129">
        <v>72.150000000000006</v>
      </c>
      <c r="F306" s="129">
        <v>54.44</v>
      </c>
      <c r="G306" s="129">
        <v>3.95</v>
      </c>
      <c r="H306" s="129">
        <v>130.54</v>
      </c>
      <c r="I306" s="130" t="s">
        <v>400</v>
      </c>
    </row>
    <row r="307" spans="1:9" ht="12.75" customHeight="1" x14ac:dyDescent="0.25">
      <c r="A307" s="127">
        <v>640400</v>
      </c>
      <c r="B307" s="140" t="s">
        <v>665</v>
      </c>
      <c r="C307" s="141"/>
      <c r="D307" s="128" t="s">
        <v>482</v>
      </c>
      <c r="E307" s="129">
        <v>48.62</v>
      </c>
      <c r="F307" s="129">
        <v>29.06</v>
      </c>
      <c r="G307" s="129">
        <v>3.95</v>
      </c>
      <c r="H307" s="129">
        <v>81.63</v>
      </c>
      <c r="I307" s="130" t="s">
        <v>400</v>
      </c>
    </row>
    <row r="308" spans="1:9" ht="12.75" customHeight="1" x14ac:dyDescent="0.25">
      <c r="A308" s="127">
        <v>640500</v>
      </c>
      <c r="B308" s="140" t="s">
        <v>666</v>
      </c>
      <c r="C308" s="141"/>
      <c r="D308" s="128" t="s">
        <v>482</v>
      </c>
      <c r="E308" s="129">
        <v>48.62</v>
      </c>
      <c r="F308" s="129">
        <v>36.49</v>
      </c>
      <c r="G308" s="129">
        <v>3.95</v>
      </c>
      <c r="H308" s="129">
        <v>89.06</v>
      </c>
      <c r="I308" s="130" t="s">
        <v>400</v>
      </c>
    </row>
    <row r="309" spans="1:9" ht="12.75" customHeight="1" x14ac:dyDescent="0.25">
      <c r="A309" s="127">
        <v>641000</v>
      </c>
      <c r="B309" s="140" t="s">
        <v>667</v>
      </c>
      <c r="C309" s="141"/>
      <c r="D309" s="128" t="s">
        <v>482</v>
      </c>
      <c r="E309" s="129">
        <v>72.150000000000006</v>
      </c>
      <c r="F309" s="129">
        <v>50.62</v>
      </c>
      <c r="G309" s="129">
        <v>0</v>
      </c>
      <c r="H309" s="129">
        <v>122.77</v>
      </c>
      <c r="I309" s="130" t="s">
        <v>400</v>
      </c>
    </row>
    <row r="310" spans="1:9" ht="12.75" customHeight="1" x14ac:dyDescent="0.25">
      <c r="A310" s="127">
        <v>641100</v>
      </c>
      <c r="B310" s="140" t="s">
        <v>668</v>
      </c>
      <c r="C310" s="141"/>
      <c r="D310" s="128" t="s">
        <v>482</v>
      </c>
      <c r="E310" s="129">
        <v>72.150000000000006</v>
      </c>
      <c r="F310" s="129">
        <v>61.63</v>
      </c>
      <c r="G310" s="129">
        <v>0</v>
      </c>
      <c r="H310" s="129">
        <v>133.78</v>
      </c>
      <c r="I310" s="130" t="s">
        <v>400</v>
      </c>
    </row>
    <row r="311" spans="1:9" x14ac:dyDescent="0.25">
      <c r="A311" s="133"/>
      <c r="B311" s="134"/>
      <c r="C311" s="134"/>
      <c r="D311" s="135"/>
      <c r="E311" s="136"/>
      <c r="F311" s="136"/>
      <c r="G311" s="136"/>
      <c r="H311" s="136"/>
      <c r="I311" s="134"/>
    </row>
    <row r="312" spans="1:9" x14ac:dyDescent="0.25">
      <c r="A312" s="133"/>
      <c r="B312" s="134"/>
      <c r="C312" s="134"/>
      <c r="D312" s="135"/>
      <c r="E312" s="136"/>
      <c r="F312" s="136"/>
      <c r="G312" s="136"/>
      <c r="H312" s="136"/>
      <c r="I312" s="134"/>
    </row>
    <row r="313" spans="1:9" x14ac:dyDescent="0.25">
      <c r="A313" s="122" t="s">
        <v>388</v>
      </c>
    </row>
    <row r="314" spans="1:9" x14ac:dyDescent="0.25">
      <c r="A314" s="122" t="s">
        <v>571</v>
      </c>
    </row>
    <row r="315" spans="1:9" x14ac:dyDescent="0.25">
      <c r="A315" s="124" t="s">
        <v>390</v>
      </c>
      <c r="B315" s="138" t="s">
        <v>391</v>
      </c>
      <c r="C315" s="139"/>
      <c r="D315" s="125" t="s">
        <v>392</v>
      </c>
      <c r="E315" s="126" t="s">
        <v>393</v>
      </c>
      <c r="F315" s="126" t="s">
        <v>394</v>
      </c>
      <c r="G315" s="126" t="s">
        <v>395</v>
      </c>
      <c r="H315" s="126" t="s">
        <v>396</v>
      </c>
      <c r="I315" s="124" t="s">
        <v>397</v>
      </c>
    </row>
    <row r="316" spans="1:9" ht="12.75" customHeight="1" x14ac:dyDescent="0.25">
      <c r="A316" s="127">
        <v>640800</v>
      </c>
      <c r="B316" s="140" t="s">
        <v>669</v>
      </c>
      <c r="C316" s="141"/>
      <c r="D316" s="128" t="s">
        <v>482</v>
      </c>
      <c r="E316" s="129">
        <v>48.62</v>
      </c>
      <c r="F316" s="129">
        <v>35.22</v>
      </c>
      <c r="G316" s="129">
        <v>0</v>
      </c>
      <c r="H316" s="129">
        <v>83.84</v>
      </c>
      <c r="I316" s="130" t="s">
        <v>400</v>
      </c>
    </row>
    <row r="317" spans="1:9" ht="12.75" customHeight="1" x14ac:dyDescent="0.25">
      <c r="A317" s="127">
        <v>640900</v>
      </c>
      <c r="B317" s="140" t="s">
        <v>670</v>
      </c>
      <c r="C317" s="141"/>
      <c r="D317" s="128" t="s">
        <v>482</v>
      </c>
      <c r="E317" s="129">
        <v>48.62</v>
      </c>
      <c r="F317" s="129">
        <v>43.67</v>
      </c>
      <c r="G317" s="129">
        <v>0</v>
      </c>
      <c r="H317" s="129">
        <v>92.29</v>
      </c>
      <c r="I317" s="130" t="s">
        <v>400</v>
      </c>
    </row>
    <row r="318" spans="1:9" ht="12.75" customHeight="1" x14ac:dyDescent="0.25">
      <c r="A318" s="127">
        <v>641400</v>
      </c>
      <c r="B318" s="140" t="s">
        <v>671</v>
      </c>
      <c r="C318" s="141"/>
      <c r="D318" s="128" t="s">
        <v>482</v>
      </c>
      <c r="E318" s="129">
        <v>54.33</v>
      </c>
      <c r="F318" s="129">
        <v>66.13</v>
      </c>
      <c r="G318" s="129">
        <v>3.95</v>
      </c>
      <c r="H318" s="129">
        <v>124.41</v>
      </c>
      <c r="I318" s="130" t="s">
        <v>400</v>
      </c>
    </row>
    <row r="319" spans="1:9" ht="12.75" customHeight="1" x14ac:dyDescent="0.25">
      <c r="A319" s="127">
        <v>641500</v>
      </c>
      <c r="B319" s="140" t="s">
        <v>672</v>
      </c>
      <c r="C319" s="141"/>
      <c r="D319" s="128" t="s">
        <v>482</v>
      </c>
      <c r="E319" s="129">
        <v>54.33</v>
      </c>
      <c r="F319" s="129">
        <v>76.12</v>
      </c>
      <c r="G319" s="129">
        <v>3.95</v>
      </c>
      <c r="H319" s="129">
        <v>134.4</v>
      </c>
      <c r="I319" s="130" t="s">
        <v>400</v>
      </c>
    </row>
    <row r="320" spans="1:9" ht="12.75" customHeight="1" x14ac:dyDescent="0.25">
      <c r="A320" s="127">
        <v>641200</v>
      </c>
      <c r="B320" s="140" t="s">
        <v>673</v>
      </c>
      <c r="C320" s="141"/>
      <c r="D320" s="128" t="s">
        <v>482</v>
      </c>
      <c r="E320" s="129">
        <v>33.21</v>
      </c>
      <c r="F320" s="129">
        <v>50.73</v>
      </c>
      <c r="G320" s="129">
        <v>3.95</v>
      </c>
      <c r="H320" s="129">
        <v>87.89</v>
      </c>
      <c r="I320" s="130" t="s">
        <v>400</v>
      </c>
    </row>
    <row r="321" spans="1:9" ht="12.75" customHeight="1" x14ac:dyDescent="0.25">
      <c r="A321" s="127">
        <v>641300</v>
      </c>
      <c r="B321" s="140" t="s">
        <v>674</v>
      </c>
      <c r="C321" s="141"/>
      <c r="D321" s="128" t="s">
        <v>482</v>
      </c>
      <c r="E321" s="129">
        <v>33.21</v>
      </c>
      <c r="F321" s="129">
        <v>58.16</v>
      </c>
      <c r="G321" s="129">
        <v>3.95</v>
      </c>
      <c r="H321" s="129">
        <v>95.32</v>
      </c>
      <c r="I321" s="130" t="s">
        <v>400</v>
      </c>
    </row>
    <row r="322" spans="1:9" ht="12.75" customHeight="1" x14ac:dyDescent="0.25">
      <c r="A322" s="127">
        <v>641800</v>
      </c>
      <c r="B322" s="140" t="s">
        <v>675</v>
      </c>
      <c r="C322" s="141"/>
      <c r="D322" s="128" t="s">
        <v>482</v>
      </c>
      <c r="E322" s="129">
        <v>54.33</v>
      </c>
      <c r="F322" s="129">
        <v>72.290000000000006</v>
      </c>
      <c r="G322" s="129">
        <v>0</v>
      </c>
      <c r="H322" s="129">
        <v>126.62</v>
      </c>
      <c r="I322" s="130" t="s">
        <v>400</v>
      </c>
    </row>
    <row r="323" spans="1:9" ht="12.75" customHeight="1" x14ac:dyDescent="0.25">
      <c r="A323" s="127">
        <v>641900</v>
      </c>
      <c r="B323" s="140" t="s">
        <v>676</v>
      </c>
      <c r="C323" s="141"/>
      <c r="D323" s="128" t="s">
        <v>482</v>
      </c>
      <c r="E323" s="129">
        <v>54.33</v>
      </c>
      <c r="F323" s="129">
        <v>83.3</v>
      </c>
      <c r="G323" s="129">
        <v>0</v>
      </c>
      <c r="H323" s="129">
        <v>137.63</v>
      </c>
      <c r="I323" s="130" t="s">
        <v>400</v>
      </c>
    </row>
    <row r="324" spans="1:9" ht="12.75" customHeight="1" x14ac:dyDescent="0.25">
      <c r="A324" s="127">
        <v>641600</v>
      </c>
      <c r="B324" s="140" t="s">
        <v>677</v>
      </c>
      <c r="C324" s="141"/>
      <c r="D324" s="128" t="s">
        <v>482</v>
      </c>
      <c r="E324" s="129">
        <v>33.21</v>
      </c>
      <c r="F324" s="129">
        <v>56.9</v>
      </c>
      <c r="G324" s="129">
        <v>0</v>
      </c>
      <c r="H324" s="129">
        <v>90.11</v>
      </c>
      <c r="I324" s="130" t="s">
        <v>400</v>
      </c>
    </row>
    <row r="325" spans="1:9" ht="12.75" customHeight="1" x14ac:dyDescent="0.25">
      <c r="A325" s="127">
        <v>641700</v>
      </c>
      <c r="B325" s="140" t="s">
        <v>678</v>
      </c>
      <c r="C325" s="141"/>
      <c r="D325" s="128" t="s">
        <v>482</v>
      </c>
      <c r="E325" s="129">
        <v>33.21</v>
      </c>
      <c r="F325" s="129">
        <v>65.349999999999994</v>
      </c>
      <c r="G325" s="129">
        <v>0</v>
      </c>
      <c r="H325" s="129">
        <v>98.56</v>
      </c>
      <c r="I325" s="130" t="s">
        <v>400</v>
      </c>
    </row>
    <row r="326" spans="1:9" x14ac:dyDescent="0.2">
      <c r="A326" s="127">
        <v>644300</v>
      </c>
      <c r="B326" s="140" t="s">
        <v>679</v>
      </c>
      <c r="C326" s="141"/>
      <c r="D326" s="128" t="s">
        <v>482</v>
      </c>
      <c r="E326" s="129">
        <v>72.31</v>
      </c>
      <c r="F326" s="129">
        <v>156.08000000000001</v>
      </c>
      <c r="G326" s="129">
        <v>0</v>
      </c>
      <c r="H326" s="129">
        <v>228.39</v>
      </c>
      <c r="I326" s="131"/>
    </row>
    <row r="327" spans="1:9" x14ac:dyDescent="0.25">
      <c r="A327" s="127">
        <v>644100</v>
      </c>
      <c r="B327" s="140" t="s">
        <v>680</v>
      </c>
      <c r="C327" s="141"/>
      <c r="D327" s="128" t="s">
        <v>482</v>
      </c>
      <c r="E327" s="129">
        <v>10.55</v>
      </c>
      <c r="F327" s="129">
        <v>2.87</v>
      </c>
      <c r="G327" s="129">
        <v>2.17</v>
      </c>
      <c r="H327" s="129">
        <v>15.59</v>
      </c>
      <c r="I327" s="130" t="s">
        <v>400</v>
      </c>
    </row>
    <row r="328" spans="1:9" x14ac:dyDescent="0.25">
      <c r="A328" s="127">
        <v>644200</v>
      </c>
      <c r="B328" s="140" t="s">
        <v>681</v>
      </c>
      <c r="C328" s="141"/>
      <c r="D328" s="128" t="s">
        <v>482</v>
      </c>
      <c r="E328" s="129">
        <v>11.1</v>
      </c>
      <c r="F328" s="129">
        <v>3.35</v>
      </c>
      <c r="G328" s="129">
        <v>0</v>
      </c>
      <c r="H328" s="129">
        <v>14.45</v>
      </c>
      <c r="I328" s="130" t="s">
        <v>400</v>
      </c>
    </row>
    <row r="329" spans="1:9" ht="12.75" customHeight="1" x14ac:dyDescent="0.25">
      <c r="A329" s="127">
        <v>603700</v>
      </c>
      <c r="B329" s="140" t="s">
        <v>682</v>
      </c>
      <c r="C329" s="141"/>
      <c r="D329" s="128" t="s">
        <v>399</v>
      </c>
      <c r="E329" s="129">
        <v>103.96</v>
      </c>
      <c r="F329" s="129">
        <v>49.42</v>
      </c>
      <c r="G329" s="129">
        <v>0</v>
      </c>
      <c r="H329" s="129">
        <v>153.38</v>
      </c>
      <c r="I329" s="130" t="s">
        <v>400</v>
      </c>
    </row>
    <row r="330" spans="1:9" ht="12.75" customHeight="1" x14ac:dyDescent="0.25">
      <c r="A330" s="127">
        <v>603800</v>
      </c>
      <c r="B330" s="140" t="s">
        <v>683</v>
      </c>
      <c r="C330" s="141"/>
      <c r="D330" s="128" t="s">
        <v>399</v>
      </c>
      <c r="E330" s="129">
        <v>48.4</v>
      </c>
      <c r="F330" s="129">
        <v>41.19</v>
      </c>
      <c r="G330" s="129">
        <v>0</v>
      </c>
      <c r="H330" s="129">
        <v>89.59</v>
      </c>
      <c r="I330" s="130" t="s">
        <v>400</v>
      </c>
    </row>
    <row r="331" spans="1:9" ht="12.75" customHeight="1" x14ac:dyDescent="0.2">
      <c r="A331" s="127">
        <v>600300</v>
      </c>
      <c r="B331" s="140" t="s">
        <v>684</v>
      </c>
      <c r="C331" s="141"/>
      <c r="D331" s="128" t="s">
        <v>399</v>
      </c>
      <c r="E331" s="129">
        <v>6.55</v>
      </c>
      <c r="F331" s="129">
        <v>0</v>
      </c>
      <c r="G331" s="129">
        <v>0</v>
      </c>
      <c r="H331" s="129">
        <v>6.55</v>
      </c>
      <c r="I331" s="131"/>
    </row>
    <row r="332" spans="1:9" ht="12.75" customHeight="1" x14ac:dyDescent="0.2">
      <c r="A332" s="127">
        <v>600400</v>
      </c>
      <c r="B332" s="140" t="s">
        <v>685</v>
      </c>
      <c r="C332" s="141"/>
      <c r="D332" s="128" t="s">
        <v>399</v>
      </c>
      <c r="E332" s="129">
        <v>6.63</v>
      </c>
      <c r="F332" s="129">
        <v>0</v>
      </c>
      <c r="G332" s="129">
        <v>0</v>
      </c>
      <c r="H332" s="129">
        <v>6.63</v>
      </c>
      <c r="I332" s="131"/>
    </row>
    <row r="333" spans="1:9" ht="12.75" customHeight="1" x14ac:dyDescent="0.2">
      <c r="A333" s="127">
        <v>600500</v>
      </c>
      <c r="B333" s="140" t="s">
        <v>686</v>
      </c>
      <c r="C333" s="141"/>
      <c r="D333" s="128" t="s">
        <v>399</v>
      </c>
      <c r="E333" s="129">
        <v>18.760000000000002</v>
      </c>
      <c r="F333" s="129">
        <v>26.94</v>
      </c>
      <c r="G333" s="129">
        <v>0</v>
      </c>
      <c r="H333" s="129">
        <v>45.7</v>
      </c>
      <c r="I333" s="131"/>
    </row>
    <row r="334" spans="1:9" ht="12.75" customHeight="1" x14ac:dyDescent="0.2">
      <c r="A334" s="127">
        <v>600900</v>
      </c>
      <c r="B334" s="140" t="s">
        <v>687</v>
      </c>
      <c r="C334" s="141"/>
      <c r="D334" s="128" t="s">
        <v>399</v>
      </c>
      <c r="E334" s="129">
        <v>6.55</v>
      </c>
      <c r="F334" s="129">
        <v>0</v>
      </c>
      <c r="G334" s="129">
        <v>0</v>
      </c>
      <c r="H334" s="129">
        <v>6.55</v>
      </c>
      <c r="I334" s="131"/>
    </row>
    <row r="335" spans="1:9" ht="12.75" customHeight="1" x14ac:dyDescent="0.2">
      <c r="A335" s="127">
        <v>601000</v>
      </c>
      <c r="B335" s="140" t="s">
        <v>688</v>
      </c>
      <c r="C335" s="141"/>
      <c r="D335" s="128" t="s">
        <v>399</v>
      </c>
      <c r="E335" s="129">
        <v>6.63</v>
      </c>
      <c r="F335" s="129">
        <v>0</v>
      </c>
      <c r="G335" s="129">
        <v>0</v>
      </c>
      <c r="H335" s="129">
        <v>6.63</v>
      </c>
      <c r="I335" s="131"/>
    </row>
    <row r="336" spans="1:9" ht="12.75" customHeight="1" x14ac:dyDescent="0.2">
      <c r="A336" s="127">
        <v>601300</v>
      </c>
      <c r="B336" s="140" t="s">
        <v>689</v>
      </c>
      <c r="C336" s="141"/>
      <c r="D336" s="128" t="s">
        <v>399</v>
      </c>
      <c r="E336" s="129">
        <v>18.760000000000002</v>
      </c>
      <c r="F336" s="129">
        <v>26.94</v>
      </c>
      <c r="G336" s="129">
        <v>0</v>
      </c>
      <c r="H336" s="129">
        <v>45.7</v>
      </c>
      <c r="I336" s="131"/>
    </row>
    <row r="337" spans="1:9" ht="12.75" customHeight="1" x14ac:dyDescent="0.2">
      <c r="A337" s="127">
        <v>600000</v>
      </c>
      <c r="B337" s="140" t="s">
        <v>690</v>
      </c>
      <c r="C337" s="141"/>
      <c r="D337" s="128" t="s">
        <v>399</v>
      </c>
      <c r="E337" s="129">
        <v>36.29</v>
      </c>
      <c r="F337" s="129">
        <v>0</v>
      </c>
      <c r="G337" s="129">
        <v>0</v>
      </c>
      <c r="H337" s="129">
        <v>36.29</v>
      </c>
      <c r="I337" s="131"/>
    </row>
    <row r="338" spans="1:9" ht="12.75" customHeight="1" x14ac:dyDescent="0.2">
      <c r="A338" s="127">
        <v>600100</v>
      </c>
      <c r="B338" s="140" t="s">
        <v>691</v>
      </c>
      <c r="C338" s="141"/>
      <c r="D338" s="128" t="s">
        <v>399</v>
      </c>
      <c r="E338" s="129">
        <v>48.4</v>
      </c>
      <c r="F338" s="129">
        <v>0</v>
      </c>
      <c r="G338" s="129">
        <v>0</v>
      </c>
      <c r="H338" s="129">
        <v>48.4</v>
      </c>
      <c r="I338" s="131"/>
    </row>
    <row r="339" spans="1:9" ht="12.75" customHeight="1" x14ac:dyDescent="0.2">
      <c r="A339" s="127">
        <v>600200</v>
      </c>
      <c r="B339" s="140" t="s">
        <v>692</v>
      </c>
      <c r="C339" s="141"/>
      <c r="D339" s="128" t="s">
        <v>399</v>
      </c>
      <c r="E339" s="129">
        <v>86.5</v>
      </c>
      <c r="F339" s="129">
        <v>26.94</v>
      </c>
      <c r="G339" s="129">
        <v>0</v>
      </c>
      <c r="H339" s="129">
        <v>113.44</v>
      </c>
      <c r="I339" s="131"/>
    </row>
    <row r="340" spans="1:9" ht="12.75" customHeight="1" x14ac:dyDescent="0.2">
      <c r="A340" s="127">
        <v>600600</v>
      </c>
      <c r="B340" s="140" t="s">
        <v>693</v>
      </c>
      <c r="C340" s="141"/>
      <c r="D340" s="128" t="s">
        <v>399</v>
      </c>
      <c r="E340" s="129">
        <v>11.32</v>
      </c>
      <c r="F340" s="129">
        <v>0</v>
      </c>
      <c r="G340" s="129">
        <v>0</v>
      </c>
      <c r="H340" s="129">
        <v>11.32</v>
      </c>
      <c r="I340" s="131"/>
    </row>
    <row r="341" spans="1:9" ht="12.75" customHeight="1" x14ac:dyDescent="0.2">
      <c r="A341" s="127">
        <v>600700</v>
      </c>
      <c r="B341" s="140" t="s">
        <v>694</v>
      </c>
      <c r="C341" s="141"/>
      <c r="D341" s="128" t="s">
        <v>399</v>
      </c>
      <c r="E341" s="129">
        <v>16.53</v>
      </c>
      <c r="F341" s="129">
        <v>0</v>
      </c>
      <c r="G341" s="129">
        <v>0</v>
      </c>
      <c r="H341" s="129">
        <v>16.53</v>
      </c>
      <c r="I341" s="131"/>
    </row>
    <row r="342" spans="1:9" ht="12.75" customHeight="1" x14ac:dyDescent="0.2">
      <c r="A342" s="127">
        <v>600800</v>
      </c>
      <c r="B342" s="140" t="s">
        <v>695</v>
      </c>
      <c r="C342" s="141"/>
      <c r="D342" s="128" t="s">
        <v>399</v>
      </c>
      <c r="E342" s="129">
        <v>41.61</v>
      </c>
      <c r="F342" s="129">
        <v>26.94</v>
      </c>
      <c r="G342" s="129">
        <v>0</v>
      </c>
      <c r="H342" s="129">
        <v>68.55</v>
      </c>
      <c r="I342" s="131"/>
    </row>
    <row r="343" spans="1:9" ht="12.75" customHeight="1" x14ac:dyDescent="0.2">
      <c r="A343" s="127">
        <v>602200</v>
      </c>
      <c r="B343" s="140" t="s">
        <v>696</v>
      </c>
      <c r="C343" s="141"/>
      <c r="D343" s="128" t="s">
        <v>409</v>
      </c>
      <c r="E343" s="129">
        <v>55.7</v>
      </c>
      <c r="F343" s="129">
        <v>17.28</v>
      </c>
      <c r="G343" s="129">
        <v>0</v>
      </c>
      <c r="H343" s="129">
        <v>72.98</v>
      </c>
      <c r="I343" s="131"/>
    </row>
    <row r="344" spans="1:9" ht="12.75" customHeight="1" x14ac:dyDescent="0.2">
      <c r="A344" s="127">
        <v>602100</v>
      </c>
      <c r="B344" s="140" t="s">
        <v>697</v>
      </c>
      <c r="C344" s="141"/>
      <c r="D344" s="128" t="s">
        <v>409</v>
      </c>
      <c r="E344" s="129">
        <v>55.96</v>
      </c>
      <c r="F344" s="129">
        <v>15.78</v>
      </c>
      <c r="G344" s="129">
        <v>0</v>
      </c>
      <c r="H344" s="129">
        <v>71.739999999999995</v>
      </c>
      <c r="I344" s="131"/>
    </row>
    <row r="345" spans="1:9" x14ac:dyDescent="0.2">
      <c r="A345" s="127">
        <v>602000</v>
      </c>
      <c r="B345" s="140" t="s">
        <v>698</v>
      </c>
      <c r="C345" s="141"/>
      <c r="D345" s="128" t="s">
        <v>409</v>
      </c>
      <c r="E345" s="129">
        <v>56.61</v>
      </c>
      <c r="F345" s="129">
        <v>19.8</v>
      </c>
      <c r="G345" s="129">
        <v>0</v>
      </c>
      <c r="H345" s="129">
        <v>76.41</v>
      </c>
      <c r="I345" s="131"/>
    </row>
    <row r="346" spans="1:9" ht="12.75" customHeight="1" x14ac:dyDescent="0.2">
      <c r="A346" s="127">
        <v>607000</v>
      </c>
      <c r="B346" s="140" t="s">
        <v>699</v>
      </c>
      <c r="C346" s="141"/>
      <c r="D346" s="128" t="s">
        <v>409</v>
      </c>
      <c r="E346" s="129">
        <v>1.23</v>
      </c>
      <c r="F346" s="129">
        <v>3.41</v>
      </c>
      <c r="G346" s="129">
        <v>0</v>
      </c>
      <c r="H346" s="129">
        <v>4.6399999999999997</v>
      </c>
      <c r="I346" s="131"/>
    </row>
    <row r="347" spans="1:9" ht="12.75" customHeight="1" x14ac:dyDescent="0.2">
      <c r="A347" s="127">
        <v>607100</v>
      </c>
      <c r="B347" s="140" t="s">
        <v>700</v>
      </c>
      <c r="C347" s="141"/>
      <c r="D347" s="128" t="s">
        <v>409</v>
      </c>
      <c r="E347" s="129">
        <v>1.85</v>
      </c>
      <c r="F347" s="129">
        <v>5.54</v>
      </c>
      <c r="G347" s="129">
        <v>0</v>
      </c>
      <c r="H347" s="129">
        <v>7.39</v>
      </c>
      <c r="I347" s="131"/>
    </row>
    <row r="348" spans="1:9" x14ac:dyDescent="0.25">
      <c r="A348" s="133"/>
      <c r="B348" s="134"/>
      <c r="C348" s="134"/>
      <c r="D348" s="135"/>
      <c r="E348" s="136"/>
      <c r="F348" s="136"/>
      <c r="G348" s="136"/>
      <c r="H348" s="136"/>
      <c r="I348" s="134"/>
    </row>
    <row r="349" spans="1:9" x14ac:dyDescent="0.25">
      <c r="A349" s="133"/>
      <c r="B349" s="134"/>
      <c r="C349" s="134"/>
      <c r="D349" s="135"/>
      <c r="E349" s="136"/>
      <c r="F349" s="136"/>
      <c r="G349" s="136"/>
      <c r="H349" s="136"/>
      <c r="I349" s="134"/>
    </row>
    <row r="350" spans="1:9" x14ac:dyDescent="0.25">
      <c r="A350" s="122" t="s">
        <v>388</v>
      </c>
    </row>
    <row r="351" spans="1:9" x14ac:dyDescent="0.25">
      <c r="A351" s="122" t="s">
        <v>571</v>
      </c>
    </row>
    <row r="352" spans="1:9" x14ac:dyDescent="0.25">
      <c r="A352" s="124" t="s">
        <v>390</v>
      </c>
      <c r="B352" s="138" t="s">
        <v>391</v>
      </c>
      <c r="C352" s="139"/>
      <c r="D352" s="125" t="s">
        <v>392</v>
      </c>
      <c r="E352" s="126" t="s">
        <v>393</v>
      </c>
      <c r="F352" s="126" t="s">
        <v>394</v>
      </c>
      <c r="G352" s="126" t="s">
        <v>395</v>
      </c>
      <c r="H352" s="126" t="s">
        <v>396</v>
      </c>
      <c r="I352" s="124" t="s">
        <v>397</v>
      </c>
    </row>
    <row r="353" spans="1:9" ht="12.75" customHeight="1" x14ac:dyDescent="0.25">
      <c r="A353" s="127">
        <v>607500</v>
      </c>
      <c r="B353" s="140" t="s">
        <v>701</v>
      </c>
      <c r="C353" s="141"/>
      <c r="D353" s="128" t="s">
        <v>482</v>
      </c>
      <c r="E353" s="129">
        <v>2.41</v>
      </c>
      <c r="F353" s="129">
        <v>24.65</v>
      </c>
      <c r="G353" s="129">
        <v>0.26</v>
      </c>
      <c r="H353" s="129">
        <v>27.32</v>
      </c>
      <c r="I353" s="130" t="s">
        <v>400</v>
      </c>
    </row>
    <row r="354" spans="1:9" ht="12.75" customHeight="1" x14ac:dyDescent="0.25">
      <c r="A354" s="127">
        <v>607600</v>
      </c>
      <c r="B354" s="140" t="s">
        <v>702</v>
      </c>
      <c r="C354" s="141"/>
      <c r="D354" s="128" t="s">
        <v>482</v>
      </c>
      <c r="E354" s="129">
        <v>2.89</v>
      </c>
      <c r="F354" s="129">
        <v>31.64</v>
      </c>
      <c r="G354" s="129">
        <v>0.39</v>
      </c>
      <c r="H354" s="129">
        <v>34.92</v>
      </c>
      <c r="I354" s="130" t="s">
        <v>400</v>
      </c>
    </row>
    <row r="355" spans="1:9" x14ac:dyDescent="0.2">
      <c r="A355" s="127">
        <v>603100</v>
      </c>
      <c r="B355" s="140" t="s">
        <v>703</v>
      </c>
      <c r="C355" s="141"/>
      <c r="D355" s="128" t="s">
        <v>411</v>
      </c>
      <c r="E355" s="129">
        <v>134.76</v>
      </c>
      <c r="F355" s="129">
        <v>92.46</v>
      </c>
      <c r="G355" s="129">
        <v>0</v>
      </c>
      <c r="H355" s="129">
        <v>227.22</v>
      </c>
      <c r="I355" s="131"/>
    </row>
    <row r="356" spans="1:9" ht="12.75" customHeight="1" x14ac:dyDescent="0.2">
      <c r="A356" s="127">
        <v>603200</v>
      </c>
      <c r="B356" s="140" t="s">
        <v>704</v>
      </c>
      <c r="C356" s="141"/>
      <c r="D356" s="128" t="s">
        <v>411</v>
      </c>
      <c r="E356" s="129">
        <v>158.94999999999999</v>
      </c>
      <c r="F356" s="129">
        <v>238.88</v>
      </c>
      <c r="G356" s="129">
        <v>0</v>
      </c>
      <c r="H356" s="129">
        <v>397.83</v>
      </c>
      <c r="I356" s="131"/>
    </row>
    <row r="357" spans="1:9" x14ac:dyDescent="0.25">
      <c r="A357" s="127">
        <v>603900</v>
      </c>
      <c r="B357" s="140" t="s">
        <v>705</v>
      </c>
      <c r="C357" s="141"/>
      <c r="D357" s="128" t="s">
        <v>399</v>
      </c>
      <c r="E357" s="129">
        <v>48.4</v>
      </c>
      <c r="F357" s="129">
        <v>47.95</v>
      </c>
      <c r="G357" s="129">
        <v>0</v>
      </c>
      <c r="H357" s="129">
        <v>96.35</v>
      </c>
      <c r="I357" s="130" t="s">
        <v>400</v>
      </c>
    </row>
    <row r="358" spans="1:9" ht="12.75" customHeight="1" x14ac:dyDescent="0.2">
      <c r="A358" s="127">
        <v>633100</v>
      </c>
      <c r="B358" s="140" t="s">
        <v>706</v>
      </c>
      <c r="C358" s="141"/>
      <c r="D358" s="128" t="s">
        <v>482</v>
      </c>
      <c r="E358" s="129">
        <v>121.01</v>
      </c>
      <c r="F358" s="129">
        <v>0</v>
      </c>
      <c r="G358" s="129">
        <v>0</v>
      </c>
      <c r="H358" s="129">
        <v>121.01</v>
      </c>
      <c r="I358" s="131"/>
    </row>
    <row r="359" spans="1:9" ht="12.75" customHeight="1" x14ac:dyDescent="0.2">
      <c r="A359" s="127">
        <v>633000</v>
      </c>
      <c r="B359" s="140" t="s">
        <v>707</v>
      </c>
      <c r="C359" s="141"/>
      <c r="D359" s="128" t="s">
        <v>482</v>
      </c>
      <c r="E359" s="129">
        <v>60.5</v>
      </c>
      <c r="F359" s="129">
        <v>0</v>
      </c>
      <c r="G359" s="129">
        <v>0</v>
      </c>
      <c r="H359" s="129">
        <v>60.5</v>
      </c>
      <c r="I359" s="131"/>
    </row>
    <row r="360" spans="1:9" ht="12.75" customHeight="1" x14ac:dyDescent="0.2">
      <c r="A360" s="127">
        <v>633200</v>
      </c>
      <c r="B360" s="140" t="s">
        <v>708</v>
      </c>
      <c r="C360" s="141"/>
      <c r="D360" s="128" t="s">
        <v>482</v>
      </c>
      <c r="E360" s="129">
        <v>181.51</v>
      </c>
      <c r="F360" s="129">
        <v>0</v>
      </c>
      <c r="G360" s="129">
        <v>0</v>
      </c>
      <c r="H360" s="129">
        <v>181.51</v>
      </c>
      <c r="I360" s="131"/>
    </row>
    <row r="361" spans="1:9" ht="12.75" customHeight="1" x14ac:dyDescent="0.25">
      <c r="A361" s="127">
        <v>810100</v>
      </c>
      <c r="B361" s="140" t="s">
        <v>709</v>
      </c>
      <c r="C361" s="141"/>
      <c r="D361" s="128" t="s">
        <v>482</v>
      </c>
      <c r="E361" s="129">
        <v>2.96</v>
      </c>
      <c r="F361" s="129">
        <v>0</v>
      </c>
      <c r="G361" s="129">
        <v>44.98</v>
      </c>
      <c r="H361" s="129">
        <v>47.94</v>
      </c>
      <c r="I361" s="130" t="s">
        <v>400</v>
      </c>
    </row>
    <row r="362" spans="1:9" ht="12.75" customHeight="1" x14ac:dyDescent="0.25">
      <c r="A362" s="127">
        <v>810050</v>
      </c>
      <c r="B362" s="140" t="s">
        <v>710</v>
      </c>
      <c r="C362" s="141"/>
      <c r="D362" s="128" t="s">
        <v>482</v>
      </c>
      <c r="E362" s="129">
        <v>30.51</v>
      </c>
      <c r="F362" s="129">
        <v>0</v>
      </c>
      <c r="G362" s="129">
        <v>45.47</v>
      </c>
      <c r="H362" s="129">
        <v>75.98</v>
      </c>
      <c r="I362" s="130" t="s">
        <v>400</v>
      </c>
    </row>
    <row r="363" spans="1:9" ht="12.75" customHeight="1" x14ac:dyDescent="0.25">
      <c r="A363" s="127">
        <v>810200</v>
      </c>
      <c r="B363" s="140" t="s">
        <v>711</v>
      </c>
      <c r="C363" s="141"/>
      <c r="D363" s="128" t="s">
        <v>482</v>
      </c>
      <c r="E363" s="129">
        <v>2.96</v>
      </c>
      <c r="F363" s="129">
        <v>0</v>
      </c>
      <c r="G363" s="129">
        <v>17.82</v>
      </c>
      <c r="H363" s="129">
        <v>20.78</v>
      </c>
      <c r="I363" s="130" t="s">
        <v>400</v>
      </c>
    </row>
    <row r="364" spans="1:9" ht="12.75" customHeight="1" x14ac:dyDescent="0.25">
      <c r="A364" s="127">
        <v>810150</v>
      </c>
      <c r="B364" s="140" t="s">
        <v>712</v>
      </c>
      <c r="C364" s="141"/>
      <c r="D364" s="128" t="s">
        <v>482</v>
      </c>
      <c r="E364" s="129">
        <v>17.149999999999999</v>
      </c>
      <c r="F364" s="129">
        <v>0</v>
      </c>
      <c r="G364" s="129">
        <v>18.010000000000002</v>
      </c>
      <c r="H364" s="129">
        <v>35.159999999999997</v>
      </c>
      <c r="I364" s="130" t="s">
        <v>400</v>
      </c>
    </row>
    <row r="365" spans="1:9" ht="12.75" customHeight="1" x14ac:dyDescent="0.25">
      <c r="A365" s="127">
        <v>810300</v>
      </c>
      <c r="B365" s="140" t="s">
        <v>713</v>
      </c>
      <c r="C365" s="141"/>
      <c r="D365" s="128" t="s">
        <v>482</v>
      </c>
      <c r="E365" s="129">
        <v>2.96</v>
      </c>
      <c r="F365" s="129">
        <v>0</v>
      </c>
      <c r="G365" s="129">
        <v>13.41</v>
      </c>
      <c r="H365" s="129">
        <v>16.37</v>
      </c>
      <c r="I365" s="130" t="s">
        <v>400</v>
      </c>
    </row>
    <row r="366" spans="1:9" ht="12.75" customHeight="1" x14ac:dyDescent="0.25">
      <c r="A366" s="127">
        <v>810250</v>
      </c>
      <c r="B366" s="140" t="s">
        <v>714</v>
      </c>
      <c r="C366" s="141"/>
      <c r="D366" s="128" t="s">
        <v>482</v>
      </c>
      <c r="E366" s="129">
        <v>15.42</v>
      </c>
      <c r="F366" s="129">
        <v>0</v>
      </c>
      <c r="G366" s="129">
        <v>13.57</v>
      </c>
      <c r="H366" s="129">
        <v>28.99</v>
      </c>
      <c r="I366" s="130" t="s">
        <v>400</v>
      </c>
    </row>
    <row r="367" spans="1:9" ht="12.75" customHeight="1" x14ac:dyDescent="0.25">
      <c r="A367" s="127">
        <v>810400</v>
      </c>
      <c r="B367" s="140" t="s">
        <v>715</v>
      </c>
      <c r="C367" s="141"/>
      <c r="D367" s="128" t="s">
        <v>482</v>
      </c>
      <c r="E367" s="129">
        <v>2.96</v>
      </c>
      <c r="F367" s="129">
        <v>0</v>
      </c>
      <c r="G367" s="129">
        <v>27.48</v>
      </c>
      <c r="H367" s="129">
        <v>30.44</v>
      </c>
      <c r="I367" s="130" t="s">
        <v>400</v>
      </c>
    </row>
    <row r="368" spans="1:9" ht="12.75" customHeight="1" x14ac:dyDescent="0.25">
      <c r="A368" s="127">
        <v>810350</v>
      </c>
      <c r="B368" s="140" t="s">
        <v>716</v>
      </c>
      <c r="C368" s="141"/>
      <c r="D368" s="128" t="s">
        <v>482</v>
      </c>
      <c r="E368" s="129">
        <v>18.87</v>
      </c>
      <c r="F368" s="129">
        <v>0</v>
      </c>
      <c r="G368" s="129">
        <v>27.84</v>
      </c>
      <c r="H368" s="129">
        <v>46.71</v>
      </c>
      <c r="I368" s="130" t="s">
        <v>400</v>
      </c>
    </row>
    <row r="369" spans="1:9" ht="12.75" customHeight="1" x14ac:dyDescent="0.25">
      <c r="A369" s="127">
        <v>810500</v>
      </c>
      <c r="B369" s="140" t="s">
        <v>717</v>
      </c>
      <c r="C369" s="141"/>
      <c r="D369" s="128" t="s">
        <v>482</v>
      </c>
      <c r="E369" s="129">
        <v>2.96</v>
      </c>
      <c r="F369" s="129">
        <v>0</v>
      </c>
      <c r="G369" s="129">
        <v>6.95</v>
      </c>
      <c r="H369" s="129">
        <v>9.91</v>
      </c>
      <c r="I369" s="130" t="s">
        <v>400</v>
      </c>
    </row>
    <row r="370" spans="1:9" ht="12.75" customHeight="1" x14ac:dyDescent="0.25">
      <c r="A370" s="127">
        <v>810450</v>
      </c>
      <c r="B370" s="140" t="s">
        <v>718</v>
      </c>
      <c r="C370" s="141"/>
      <c r="D370" s="128" t="s">
        <v>482</v>
      </c>
      <c r="E370" s="129">
        <v>12.08</v>
      </c>
      <c r="F370" s="129">
        <v>0</v>
      </c>
      <c r="G370" s="129">
        <v>7.04</v>
      </c>
      <c r="H370" s="129">
        <v>19.12</v>
      </c>
      <c r="I370" s="130" t="s">
        <v>400</v>
      </c>
    </row>
    <row r="371" spans="1:9" ht="12.75" customHeight="1" x14ac:dyDescent="0.25">
      <c r="A371" s="127">
        <v>810600</v>
      </c>
      <c r="B371" s="140" t="s">
        <v>719</v>
      </c>
      <c r="C371" s="141"/>
      <c r="D371" s="128" t="s">
        <v>482</v>
      </c>
      <c r="E371" s="129">
        <v>2.96</v>
      </c>
      <c r="F371" s="129">
        <v>0</v>
      </c>
      <c r="G371" s="129">
        <v>39.520000000000003</v>
      </c>
      <c r="H371" s="129">
        <v>42.48</v>
      </c>
      <c r="I371" s="130" t="s">
        <v>400</v>
      </c>
    </row>
    <row r="372" spans="1:9" ht="12.75" customHeight="1" x14ac:dyDescent="0.25">
      <c r="A372" s="127">
        <v>810550</v>
      </c>
      <c r="B372" s="140" t="s">
        <v>720</v>
      </c>
      <c r="C372" s="141"/>
      <c r="D372" s="128" t="s">
        <v>482</v>
      </c>
      <c r="E372" s="129">
        <v>20.6</v>
      </c>
      <c r="F372" s="129">
        <v>0</v>
      </c>
      <c r="G372" s="129">
        <v>39.950000000000003</v>
      </c>
      <c r="H372" s="129">
        <v>60.55</v>
      </c>
      <c r="I372" s="130" t="s">
        <v>400</v>
      </c>
    </row>
    <row r="373" spans="1:9" ht="12.75" customHeight="1" x14ac:dyDescent="0.25">
      <c r="A373" s="127">
        <v>810700</v>
      </c>
      <c r="B373" s="140" t="s">
        <v>721</v>
      </c>
      <c r="C373" s="141"/>
      <c r="D373" s="128" t="s">
        <v>482</v>
      </c>
      <c r="E373" s="129">
        <v>2.96</v>
      </c>
      <c r="F373" s="129">
        <v>0</v>
      </c>
      <c r="G373" s="129">
        <v>14.06</v>
      </c>
      <c r="H373" s="129">
        <v>17.02</v>
      </c>
      <c r="I373" s="130" t="s">
        <v>400</v>
      </c>
    </row>
    <row r="374" spans="1:9" ht="12.75" customHeight="1" x14ac:dyDescent="0.25">
      <c r="A374" s="127">
        <v>810650</v>
      </c>
      <c r="B374" s="140" t="s">
        <v>722</v>
      </c>
      <c r="C374" s="141"/>
      <c r="D374" s="128" t="s">
        <v>482</v>
      </c>
      <c r="E374" s="129">
        <v>15.42</v>
      </c>
      <c r="F374" s="129">
        <v>0</v>
      </c>
      <c r="G374" s="129">
        <v>14.22</v>
      </c>
      <c r="H374" s="129">
        <v>29.64</v>
      </c>
      <c r="I374" s="130" t="s">
        <v>400</v>
      </c>
    </row>
    <row r="375" spans="1:9" ht="12.75" customHeight="1" x14ac:dyDescent="0.25">
      <c r="A375" s="127">
        <v>810800</v>
      </c>
      <c r="B375" s="140" t="s">
        <v>723</v>
      </c>
      <c r="C375" s="141"/>
      <c r="D375" s="128" t="s">
        <v>482</v>
      </c>
      <c r="E375" s="129">
        <v>2.96</v>
      </c>
      <c r="F375" s="129">
        <v>0</v>
      </c>
      <c r="G375" s="129">
        <v>9.65</v>
      </c>
      <c r="H375" s="129">
        <v>12.61</v>
      </c>
      <c r="I375" s="130" t="s">
        <v>400</v>
      </c>
    </row>
    <row r="376" spans="1:9" ht="12.75" customHeight="1" x14ac:dyDescent="0.25">
      <c r="A376" s="127">
        <v>810750</v>
      </c>
      <c r="B376" s="140" t="s">
        <v>724</v>
      </c>
      <c r="C376" s="141"/>
      <c r="D376" s="128" t="s">
        <v>482</v>
      </c>
      <c r="E376" s="129">
        <v>12.89</v>
      </c>
      <c r="F376" s="129">
        <v>0</v>
      </c>
      <c r="G376" s="129">
        <v>9.74</v>
      </c>
      <c r="H376" s="129">
        <v>22.63</v>
      </c>
      <c r="I376" s="130" t="s">
        <v>400</v>
      </c>
    </row>
    <row r="377" spans="1:9" ht="12.75" customHeight="1" x14ac:dyDescent="0.25">
      <c r="A377" s="127">
        <v>810900</v>
      </c>
      <c r="B377" s="140" t="s">
        <v>725</v>
      </c>
      <c r="C377" s="141"/>
      <c r="D377" s="128" t="s">
        <v>482</v>
      </c>
      <c r="E377" s="129">
        <v>2.96</v>
      </c>
      <c r="F377" s="129">
        <v>0</v>
      </c>
      <c r="G377" s="129">
        <v>15.88</v>
      </c>
      <c r="H377" s="129">
        <v>18.84</v>
      </c>
      <c r="I377" s="130" t="s">
        <v>400</v>
      </c>
    </row>
    <row r="378" spans="1:9" ht="12.75" customHeight="1" x14ac:dyDescent="0.25">
      <c r="A378" s="127">
        <v>810850</v>
      </c>
      <c r="B378" s="140" t="s">
        <v>726</v>
      </c>
      <c r="C378" s="141"/>
      <c r="D378" s="128" t="s">
        <v>482</v>
      </c>
      <c r="E378" s="129">
        <v>15.53</v>
      </c>
      <c r="F378" s="129">
        <v>0</v>
      </c>
      <c r="G378" s="129">
        <v>16.07</v>
      </c>
      <c r="H378" s="129">
        <v>31.6</v>
      </c>
      <c r="I378" s="130" t="s">
        <v>400</v>
      </c>
    </row>
    <row r="379" spans="1:9" ht="12.75" customHeight="1" x14ac:dyDescent="0.25">
      <c r="A379" s="127">
        <v>811900</v>
      </c>
      <c r="B379" s="140" t="s">
        <v>727</v>
      </c>
      <c r="C379" s="141"/>
      <c r="D379" s="128" t="s">
        <v>482</v>
      </c>
      <c r="E379" s="129">
        <v>2.96</v>
      </c>
      <c r="F379" s="129">
        <v>0</v>
      </c>
      <c r="G379" s="129">
        <v>6.06</v>
      </c>
      <c r="H379" s="129">
        <v>9.02</v>
      </c>
      <c r="I379" s="130" t="s">
        <v>400</v>
      </c>
    </row>
    <row r="380" spans="1:9" ht="12.75" customHeight="1" x14ac:dyDescent="0.25">
      <c r="A380" s="127">
        <v>811850</v>
      </c>
      <c r="B380" s="140" t="s">
        <v>728</v>
      </c>
      <c r="C380" s="141"/>
      <c r="D380" s="128" t="s">
        <v>482</v>
      </c>
      <c r="E380" s="129">
        <v>11.97</v>
      </c>
      <c r="F380" s="129">
        <v>0</v>
      </c>
      <c r="G380" s="129">
        <v>6.12</v>
      </c>
      <c r="H380" s="129">
        <v>18.09</v>
      </c>
      <c r="I380" s="130" t="s">
        <v>400</v>
      </c>
    </row>
    <row r="381" spans="1:9" ht="12.75" customHeight="1" x14ac:dyDescent="0.2">
      <c r="A381" s="127">
        <v>601200</v>
      </c>
      <c r="B381" s="140" t="s">
        <v>729</v>
      </c>
      <c r="C381" s="141"/>
      <c r="D381" s="128" t="s">
        <v>399</v>
      </c>
      <c r="E381" s="129">
        <v>25.13</v>
      </c>
      <c r="F381" s="129">
        <v>0</v>
      </c>
      <c r="G381" s="129">
        <v>0</v>
      </c>
      <c r="H381" s="129">
        <v>25.13</v>
      </c>
      <c r="I381" s="131"/>
    </row>
    <row r="382" spans="1:9" x14ac:dyDescent="0.2">
      <c r="A382" s="127">
        <v>630300</v>
      </c>
      <c r="B382" s="140" t="s">
        <v>730</v>
      </c>
      <c r="C382" s="141"/>
      <c r="D382" s="128" t="s">
        <v>482</v>
      </c>
      <c r="E382" s="129">
        <v>9.83</v>
      </c>
      <c r="F382" s="129">
        <v>0</v>
      </c>
      <c r="G382" s="129">
        <v>0</v>
      </c>
      <c r="H382" s="129">
        <v>9.83</v>
      </c>
      <c r="I382" s="131"/>
    </row>
    <row r="383" spans="1:9" x14ac:dyDescent="0.2">
      <c r="A383" s="127">
        <v>630400</v>
      </c>
      <c r="B383" s="140" t="s">
        <v>731</v>
      </c>
      <c r="C383" s="141"/>
      <c r="D383" s="128" t="s">
        <v>482</v>
      </c>
      <c r="E383" s="129">
        <v>12.29</v>
      </c>
      <c r="F383" s="129">
        <v>0</v>
      </c>
      <c r="G383" s="129">
        <v>0</v>
      </c>
      <c r="H383" s="129">
        <v>12.29</v>
      </c>
      <c r="I383" s="131"/>
    </row>
    <row r="384" spans="1:9" x14ac:dyDescent="0.2">
      <c r="A384" s="127">
        <v>630500</v>
      </c>
      <c r="B384" s="140" t="s">
        <v>732</v>
      </c>
      <c r="C384" s="141"/>
      <c r="D384" s="128" t="s">
        <v>482</v>
      </c>
      <c r="E384" s="129">
        <v>13.41</v>
      </c>
      <c r="F384" s="129">
        <v>0</v>
      </c>
      <c r="G384" s="129">
        <v>0</v>
      </c>
      <c r="H384" s="129">
        <v>13.41</v>
      </c>
      <c r="I384" s="131"/>
    </row>
    <row r="387" spans="1:9" x14ac:dyDescent="0.25">
      <c r="A387" s="122" t="s">
        <v>388</v>
      </c>
    </row>
    <row r="388" spans="1:9" x14ac:dyDescent="0.25">
      <c r="A388" s="122" t="s">
        <v>571</v>
      </c>
    </row>
    <row r="389" spans="1:9" x14ac:dyDescent="0.25">
      <c r="A389" s="124" t="s">
        <v>390</v>
      </c>
      <c r="B389" s="138" t="s">
        <v>391</v>
      </c>
      <c r="C389" s="139"/>
      <c r="D389" s="125" t="s">
        <v>392</v>
      </c>
      <c r="E389" s="126" t="s">
        <v>393</v>
      </c>
      <c r="F389" s="126" t="s">
        <v>394</v>
      </c>
      <c r="G389" s="126" t="s">
        <v>395</v>
      </c>
      <c r="H389" s="126" t="s">
        <v>396</v>
      </c>
      <c r="I389" s="124" t="s">
        <v>397</v>
      </c>
    </row>
    <row r="390" spans="1:9" x14ac:dyDescent="0.2">
      <c r="A390" s="127">
        <v>630600</v>
      </c>
      <c r="B390" s="140" t="s">
        <v>733</v>
      </c>
      <c r="C390" s="141"/>
      <c r="D390" s="128" t="s">
        <v>482</v>
      </c>
      <c r="E390" s="129">
        <v>14.75</v>
      </c>
      <c r="F390" s="129">
        <v>0</v>
      </c>
      <c r="G390" s="129">
        <v>0</v>
      </c>
      <c r="H390" s="129">
        <v>14.75</v>
      </c>
      <c r="I390" s="131"/>
    </row>
    <row r="391" spans="1:9" x14ac:dyDescent="0.2">
      <c r="A391" s="127">
        <v>630800</v>
      </c>
      <c r="B391" s="140" t="s">
        <v>734</v>
      </c>
      <c r="C391" s="141"/>
      <c r="D391" s="128" t="s">
        <v>482</v>
      </c>
      <c r="E391" s="129">
        <v>29.5</v>
      </c>
      <c r="F391" s="129">
        <v>0</v>
      </c>
      <c r="G391" s="129">
        <v>0</v>
      </c>
      <c r="H391" s="129">
        <v>29.5</v>
      </c>
      <c r="I391" s="131"/>
    </row>
    <row r="392" spans="1:9" x14ac:dyDescent="0.2">
      <c r="A392" s="127">
        <v>631000</v>
      </c>
      <c r="B392" s="140" t="s">
        <v>735</v>
      </c>
      <c r="C392" s="141"/>
      <c r="D392" s="128" t="s">
        <v>482</v>
      </c>
      <c r="E392" s="129">
        <v>28.59</v>
      </c>
      <c r="F392" s="129">
        <v>0</v>
      </c>
      <c r="G392" s="129">
        <v>0</v>
      </c>
      <c r="H392" s="129">
        <v>28.59</v>
      </c>
      <c r="I392" s="131"/>
    </row>
    <row r="393" spans="1:9" x14ac:dyDescent="0.2">
      <c r="A393" s="127">
        <v>631200</v>
      </c>
      <c r="B393" s="140" t="s">
        <v>736</v>
      </c>
      <c r="C393" s="141"/>
      <c r="D393" s="128" t="s">
        <v>482</v>
      </c>
      <c r="E393" s="129">
        <v>34.31</v>
      </c>
      <c r="F393" s="129">
        <v>0</v>
      </c>
      <c r="G393" s="129">
        <v>0</v>
      </c>
      <c r="H393" s="129">
        <v>34.31</v>
      </c>
      <c r="I393" s="131"/>
    </row>
    <row r="394" spans="1:9" x14ac:dyDescent="0.2">
      <c r="A394" s="127">
        <v>631500</v>
      </c>
      <c r="B394" s="140" t="s">
        <v>737</v>
      </c>
      <c r="C394" s="141"/>
      <c r="D394" s="128" t="s">
        <v>482</v>
      </c>
      <c r="E394" s="129">
        <v>42.88</v>
      </c>
      <c r="F394" s="129">
        <v>0</v>
      </c>
      <c r="G394" s="129">
        <v>0</v>
      </c>
      <c r="H394" s="129">
        <v>42.88</v>
      </c>
      <c r="I394" s="131"/>
    </row>
    <row r="395" spans="1:9" ht="12.75" customHeight="1" x14ac:dyDescent="0.25">
      <c r="A395" s="127">
        <v>653000</v>
      </c>
      <c r="B395" s="140" t="s">
        <v>738</v>
      </c>
      <c r="C395" s="141"/>
      <c r="D395" s="128" t="s">
        <v>482</v>
      </c>
      <c r="E395" s="129">
        <v>41.97</v>
      </c>
      <c r="F395" s="129">
        <v>0.12</v>
      </c>
      <c r="G395" s="129">
        <v>54.78</v>
      </c>
      <c r="H395" s="129">
        <v>96.87</v>
      </c>
      <c r="I395" s="130" t="s">
        <v>400</v>
      </c>
    </row>
    <row r="396" spans="1:9" ht="12.75" customHeight="1" x14ac:dyDescent="0.25">
      <c r="A396" s="127">
        <v>653100</v>
      </c>
      <c r="B396" s="140" t="s">
        <v>739</v>
      </c>
      <c r="C396" s="141"/>
      <c r="D396" s="128" t="s">
        <v>482</v>
      </c>
      <c r="E396" s="129">
        <v>30.36</v>
      </c>
      <c r="F396" s="129">
        <v>0.08</v>
      </c>
      <c r="G396" s="129">
        <v>40.32</v>
      </c>
      <c r="H396" s="129">
        <v>70.760000000000005</v>
      </c>
      <c r="I396" s="130" t="s">
        <v>400</v>
      </c>
    </row>
    <row r="397" spans="1:9" ht="12.75" customHeight="1" x14ac:dyDescent="0.25">
      <c r="A397" s="127">
        <v>653200</v>
      </c>
      <c r="B397" s="140" t="s">
        <v>740</v>
      </c>
      <c r="C397" s="141"/>
      <c r="D397" s="128" t="s">
        <v>482</v>
      </c>
      <c r="E397" s="129">
        <v>35.56</v>
      </c>
      <c r="F397" s="129">
        <v>0.1</v>
      </c>
      <c r="G397" s="129">
        <v>42.08</v>
      </c>
      <c r="H397" s="129">
        <v>77.739999999999995</v>
      </c>
      <c r="I397" s="130" t="s">
        <v>400</v>
      </c>
    </row>
    <row r="398" spans="1:9" ht="12.75" customHeight="1" x14ac:dyDescent="0.25">
      <c r="A398" s="127">
        <v>653300</v>
      </c>
      <c r="B398" s="140" t="s">
        <v>741</v>
      </c>
      <c r="C398" s="141"/>
      <c r="D398" s="128" t="s">
        <v>482</v>
      </c>
      <c r="E398" s="129">
        <v>26.38</v>
      </c>
      <c r="F398" s="129">
        <v>7.0000000000000007E-2</v>
      </c>
      <c r="G398" s="129">
        <v>29.85</v>
      </c>
      <c r="H398" s="129">
        <v>56.3</v>
      </c>
      <c r="I398" s="130" t="s">
        <v>400</v>
      </c>
    </row>
    <row r="399" spans="1:9" ht="12.75" customHeight="1" x14ac:dyDescent="0.25">
      <c r="A399" s="127">
        <v>653400</v>
      </c>
      <c r="B399" s="140" t="s">
        <v>742</v>
      </c>
      <c r="C399" s="141"/>
      <c r="D399" s="128" t="s">
        <v>482</v>
      </c>
      <c r="E399" s="129">
        <v>31.58</v>
      </c>
      <c r="F399" s="129">
        <v>0.08</v>
      </c>
      <c r="G399" s="129">
        <v>35.39</v>
      </c>
      <c r="H399" s="129">
        <v>67.05</v>
      </c>
      <c r="I399" s="130" t="s">
        <v>400</v>
      </c>
    </row>
    <row r="400" spans="1:9" ht="12.75" customHeight="1" x14ac:dyDescent="0.25">
      <c r="A400" s="127">
        <v>653500</v>
      </c>
      <c r="B400" s="140" t="s">
        <v>743</v>
      </c>
      <c r="C400" s="141"/>
      <c r="D400" s="128" t="s">
        <v>482</v>
      </c>
      <c r="E400" s="129">
        <v>23.6</v>
      </c>
      <c r="F400" s="129">
        <v>0.05</v>
      </c>
      <c r="G400" s="129">
        <v>25.2</v>
      </c>
      <c r="H400" s="129">
        <v>48.85</v>
      </c>
      <c r="I400" s="130" t="s">
        <v>400</v>
      </c>
    </row>
    <row r="401" spans="1:9" ht="12.75" customHeight="1" x14ac:dyDescent="0.25">
      <c r="A401" s="127">
        <v>653600</v>
      </c>
      <c r="B401" s="140" t="s">
        <v>744</v>
      </c>
      <c r="C401" s="141"/>
      <c r="D401" s="128" t="s">
        <v>482</v>
      </c>
      <c r="E401" s="129">
        <v>26.38</v>
      </c>
      <c r="F401" s="129">
        <v>0.05</v>
      </c>
      <c r="G401" s="129">
        <v>22.94</v>
      </c>
      <c r="H401" s="129">
        <v>49.37</v>
      </c>
      <c r="I401" s="130" t="s">
        <v>400</v>
      </c>
    </row>
    <row r="402" spans="1:9" ht="12.75" customHeight="1" x14ac:dyDescent="0.25">
      <c r="A402" s="127">
        <v>653700</v>
      </c>
      <c r="B402" s="140" t="s">
        <v>745</v>
      </c>
      <c r="C402" s="141"/>
      <c r="D402" s="128" t="s">
        <v>482</v>
      </c>
      <c r="E402" s="129">
        <v>19.61</v>
      </c>
      <c r="F402" s="129">
        <v>0.03</v>
      </c>
      <c r="G402" s="129">
        <v>15.87</v>
      </c>
      <c r="H402" s="129">
        <v>35.51</v>
      </c>
      <c r="I402" s="130" t="s">
        <v>400</v>
      </c>
    </row>
    <row r="403" spans="1:9" ht="12.75" customHeight="1" x14ac:dyDescent="0.25">
      <c r="A403" s="127">
        <v>654000</v>
      </c>
      <c r="B403" s="140" t="s">
        <v>746</v>
      </c>
      <c r="C403" s="141"/>
      <c r="D403" s="128" t="s">
        <v>482</v>
      </c>
      <c r="E403" s="129">
        <v>59.57</v>
      </c>
      <c r="F403" s="129">
        <v>9.5</v>
      </c>
      <c r="G403" s="129">
        <v>9.44</v>
      </c>
      <c r="H403" s="129">
        <v>78.510000000000005</v>
      </c>
      <c r="I403" s="130" t="s">
        <v>400</v>
      </c>
    </row>
    <row r="404" spans="1:9" ht="12.75" customHeight="1" x14ac:dyDescent="0.25">
      <c r="A404" s="127">
        <v>654100</v>
      </c>
      <c r="B404" s="140" t="s">
        <v>747</v>
      </c>
      <c r="C404" s="141"/>
      <c r="D404" s="128" t="s">
        <v>482</v>
      </c>
      <c r="E404" s="129">
        <v>46.54</v>
      </c>
      <c r="F404" s="129">
        <v>6.5</v>
      </c>
      <c r="G404" s="129">
        <v>4.84</v>
      </c>
      <c r="H404" s="129">
        <v>57.88</v>
      </c>
      <c r="I404" s="130" t="s">
        <v>400</v>
      </c>
    </row>
    <row r="405" spans="1:9" ht="12.75" customHeight="1" x14ac:dyDescent="0.25">
      <c r="A405" s="127">
        <v>650000</v>
      </c>
      <c r="B405" s="140" t="s">
        <v>748</v>
      </c>
      <c r="C405" s="141"/>
      <c r="D405" s="128" t="s">
        <v>482</v>
      </c>
      <c r="E405" s="129">
        <v>44.75</v>
      </c>
      <c r="F405" s="129">
        <v>0.14000000000000001</v>
      </c>
      <c r="G405" s="129">
        <v>50.07</v>
      </c>
      <c r="H405" s="129">
        <v>94.96</v>
      </c>
      <c r="I405" s="130" t="s">
        <v>400</v>
      </c>
    </row>
    <row r="406" spans="1:9" ht="12.75" customHeight="1" x14ac:dyDescent="0.25">
      <c r="A406" s="127">
        <v>650100</v>
      </c>
      <c r="B406" s="140" t="s">
        <v>749</v>
      </c>
      <c r="C406" s="141"/>
      <c r="D406" s="128" t="s">
        <v>482</v>
      </c>
      <c r="E406" s="129">
        <v>31.58</v>
      </c>
      <c r="F406" s="129">
        <v>0.08</v>
      </c>
      <c r="G406" s="129">
        <v>33.78</v>
      </c>
      <c r="H406" s="129">
        <v>65.44</v>
      </c>
      <c r="I406" s="130" t="s">
        <v>400</v>
      </c>
    </row>
    <row r="407" spans="1:9" ht="12.75" customHeight="1" x14ac:dyDescent="0.25">
      <c r="A407" s="127">
        <v>650200</v>
      </c>
      <c r="B407" s="140" t="s">
        <v>750</v>
      </c>
      <c r="C407" s="141"/>
      <c r="D407" s="128" t="s">
        <v>482</v>
      </c>
      <c r="E407" s="129">
        <v>23.6</v>
      </c>
      <c r="F407" s="129">
        <v>0.05</v>
      </c>
      <c r="G407" s="129">
        <v>24.84</v>
      </c>
      <c r="H407" s="129">
        <v>48.49</v>
      </c>
      <c r="I407" s="130" t="s">
        <v>400</v>
      </c>
    </row>
    <row r="408" spans="1:9" ht="12.75" customHeight="1" x14ac:dyDescent="0.25">
      <c r="A408" s="127">
        <v>650300</v>
      </c>
      <c r="B408" s="140" t="s">
        <v>751</v>
      </c>
      <c r="C408" s="141"/>
      <c r="D408" s="128" t="s">
        <v>482</v>
      </c>
      <c r="E408" s="129">
        <v>27.59</v>
      </c>
      <c r="F408" s="129">
        <v>7.0000000000000007E-2</v>
      </c>
      <c r="G408" s="129">
        <v>28.54</v>
      </c>
      <c r="H408" s="129">
        <v>56.2</v>
      </c>
      <c r="I408" s="130" t="s">
        <v>400</v>
      </c>
    </row>
    <row r="409" spans="1:9" ht="12.75" customHeight="1" x14ac:dyDescent="0.25">
      <c r="A409" s="127">
        <v>650400</v>
      </c>
      <c r="B409" s="140" t="s">
        <v>752</v>
      </c>
      <c r="C409" s="141"/>
      <c r="D409" s="128" t="s">
        <v>482</v>
      </c>
      <c r="E409" s="129">
        <v>22.38</v>
      </c>
      <c r="F409" s="129">
        <v>0.04</v>
      </c>
      <c r="G409" s="129">
        <v>20.27</v>
      </c>
      <c r="H409" s="129">
        <v>42.69</v>
      </c>
      <c r="I409" s="130" t="s">
        <v>400</v>
      </c>
    </row>
    <row r="410" spans="1:9" ht="12.75" customHeight="1" x14ac:dyDescent="0.25">
      <c r="A410" s="127">
        <v>650600</v>
      </c>
      <c r="B410" s="140" t="s">
        <v>753</v>
      </c>
      <c r="C410" s="141"/>
      <c r="D410" s="128" t="s">
        <v>482</v>
      </c>
      <c r="E410" s="129">
        <v>25.17</v>
      </c>
      <c r="F410" s="129">
        <v>0.05</v>
      </c>
      <c r="G410" s="129">
        <v>22.58</v>
      </c>
      <c r="H410" s="129">
        <v>47.8</v>
      </c>
      <c r="I410" s="130" t="s">
        <v>400</v>
      </c>
    </row>
    <row r="411" spans="1:9" ht="12.75" customHeight="1" x14ac:dyDescent="0.25">
      <c r="A411" s="127">
        <v>650700</v>
      </c>
      <c r="B411" s="140" t="s">
        <v>754</v>
      </c>
      <c r="C411" s="141"/>
      <c r="D411" s="128" t="s">
        <v>482</v>
      </c>
      <c r="E411" s="129">
        <v>19.61</v>
      </c>
      <c r="F411" s="129">
        <v>0.03</v>
      </c>
      <c r="G411" s="129">
        <v>15.32</v>
      </c>
      <c r="H411" s="129">
        <v>34.96</v>
      </c>
      <c r="I411" s="130" t="s">
        <v>400</v>
      </c>
    </row>
    <row r="412" spans="1:9" ht="12.75" customHeight="1" x14ac:dyDescent="0.25">
      <c r="A412" s="127">
        <v>652500</v>
      </c>
      <c r="B412" s="140" t="s">
        <v>755</v>
      </c>
      <c r="C412" s="141"/>
      <c r="D412" s="128" t="s">
        <v>482</v>
      </c>
      <c r="E412" s="129">
        <v>41.97</v>
      </c>
      <c r="F412" s="129">
        <v>0.11</v>
      </c>
      <c r="G412" s="129">
        <v>64.73</v>
      </c>
      <c r="H412" s="129">
        <v>106.81</v>
      </c>
      <c r="I412" s="130" t="s">
        <v>400</v>
      </c>
    </row>
    <row r="413" spans="1:9" ht="12.75" customHeight="1" x14ac:dyDescent="0.25">
      <c r="A413" s="127">
        <v>650800</v>
      </c>
      <c r="B413" s="140" t="s">
        <v>756</v>
      </c>
      <c r="C413" s="141"/>
      <c r="D413" s="128" t="s">
        <v>482</v>
      </c>
      <c r="E413" s="129">
        <v>28.8</v>
      </c>
      <c r="F413" s="129">
        <v>7.0000000000000007E-2</v>
      </c>
      <c r="G413" s="129">
        <v>43.82</v>
      </c>
      <c r="H413" s="129">
        <v>72.69</v>
      </c>
      <c r="I413" s="130" t="s">
        <v>400</v>
      </c>
    </row>
    <row r="414" spans="1:9" ht="12.75" customHeight="1" x14ac:dyDescent="0.25">
      <c r="A414" s="127">
        <v>650900</v>
      </c>
      <c r="B414" s="140" t="s">
        <v>757</v>
      </c>
      <c r="C414" s="141"/>
      <c r="D414" s="128" t="s">
        <v>482</v>
      </c>
      <c r="E414" s="129">
        <v>22.38</v>
      </c>
      <c r="F414" s="129">
        <v>0.04</v>
      </c>
      <c r="G414" s="129">
        <v>33.64</v>
      </c>
      <c r="H414" s="129">
        <v>56.06</v>
      </c>
      <c r="I414" s="130" t="s">
        <v>400</v>
      </c>
    </row>
    <row r="415" spans="1:9" ht="12.75" customHeight="1" x14ac:dyDescent="0.25">
      <c r="A415" s="127">
        <v>651000</v>
      </c>
      <c r="B415" s="140" t="s">
        <v>758</v>
      </c>
      <c r="C415" s="141"/>
      <c r="D415" s="128" t="s">
        <v>482</v>
      </c>
      <c r="E415" s="129">
        <v>26.38</v>
      </c>
      <c r="F415" s="129">
        <v>7.0000000000000007E-2</v>
      </c>
      <c r="G415" s="129">
        <v>35.5</v>
      </c>
      <c r="H415" s="129">
        <v>61.95</v>
      </c>
      <c r="I415" s="130" t="s">
        <v>400</v>
      </c>
    </row>
    <row r="416" spans="1:9" ht="12.75" customHeight="1" x14ac:dyDescent="0.25">
      <c r="A416" s="127">
        <v>651100</v>
      </c>
      <c r="B416" s="140" t="s">
        <v>759</v>
      </c>
      <c r="C416" s="141"/>
      <c r="D416" s="128" t="s">
        <v>482</v>
      </c>
      <c r="E416" s="129">
        <v>19.61</v>
      </c>
      <c r="F416" s="129">
        <v>0.04</v>
      </c>
      <c r="G416" s="129">
        <v>26.33</v>
      </c>
      <c r="H416" s="129">
        <v>45.98</v>
      </c>
      <c r="I416" s="130" t="s">
        <v>400</v>
      </c>
    </row>
    <row r="417" spans="1:9" ht="12.75" customHeight="1" x14ac:dyDescent="0.25">
      <c r="A417" s="127">
        <v>651200</v>
      </c>
      <c r="B417" s="140" t="s">
        <v>760</v>
      </c>
      <c r="C417" s="141"/>
      <c r="D417" s="128" t="s">
        <v>482</v>
      </c>
      <c r="E417" s="129">
        <v>23.6</v>
      </c>
      <c r="F417" s="129">
        <v>0.05</v>
      </c>
      <c r="G417" s="129">
        <v>28.2</v>
      </c>
      <c r="H417" s="129">
        <v>51.85</v>
      </c>
      <c r="I417" s="130" t="s">
        <v>400</v>
      </c>
    </row>
    <row r="418" spans="1:9" ht="12.75" customHeight="1" x14ac:dyDescent="0.25">
      <c r="A418" s="127">
        <v>651300</v>
      </c>
      <c r="B418" s="140" t="s">
        <v>761</v>
      </c>
      <c r="C418" s="141"/>
      <c r="D418" s="128" t="s">
        <v>482</v>
      </c>
      <c r="E418" s="129">
        <v>18.399999999999999</v>
      </c>
      <c r="F418" s="129">
        <v>0.03</v>
      </c>
      <c r="G418" s="129">
        <v>21.21</v>
      </c>
      <c r="H418" s="129">
        <v>39.64</v>
      </c>
      <c r="I418" s="130" t="s">
        <v>400</v>
      </c>
    </row>
    <row r="419" spans="1:9" ht="12.75" customHeight="1" x14ac:dyDescent="0.25">
      <c r="A419" s="127">
        <v>651400</v>
      </c>
      <c r="B419" s="140" t="s">
        <v>762</v>
      </c>
      <c r="C419" s="141"/>
      <c r="D419" s="128" t="s">
        <v>482</v>
      </c>
      <c r="E419" s="129">
        <v>31.58</v>
      </c>
      <c r="F419" s="129">
        <v>0.08</v>
      </c>
      <c r="G419" s="129">
        <v>33.39</v>
      </c>
      <c r="H419" s="129">
        <v>65.05</v>
      </c>
      <c r="I419" s="130" t="s">
        <v>400</v>
      </c>
    </row>
    <row r="420" spans="1:9" ht="12.75" customHeight="1" x14ac:dyDescent="0.25">
      <c r="A420" s="127">
        <v>651500</v>
      </c>
      <c r="B420" s="140" t="s">
        <v>763</v>
      </c>
      <c r="C420" s="141"/>
      <c r="D420" s="128" t="s">
        <v>482</v>
      </c>
      <c r="E420" s="129">
        <v>23.6</v>
      </c>
      <c r="F420" s="129">
        <v>0.05</v>
      </c>
      <c r="G420" s="129">
        <v>23.55</v>
      </c>
      <c r="H420" s="129">
        <v>47.2</v>
      </c>
      <c r="I420" s="130" t="s">
        <v>400</v>
      </c>
    </row>
    <row r="421" spans="1:9" ht="12.75" customHeight="1" x14ac:dyDescent="0.25">
      <c r="A421" s="127">
        <v>651600</v>
      </c>
      <c r="B421" s="140" t="s">
        <v>764</v>
      </c>
      <c r="C421" s="141"/>
      <c r="D421" s="128" t="s">
        <v>482</v>
      </c>
      <c r="E421" s="129">
        <v>39.56</v>
      </c>
      <c r="F421" s="129">
        <v>0.12</v>
      </c>
      <c r="G421" s="129">
        <v>48.16</v>
      </c>
      <c r="H421" s="129">
        <v>87.84</v>
      </c>
      <c r="I421" s="130" t="s">
        <v>400</v>
      </c>
    </row>
    <row r="424" spans="1:9" x14ac:dyDescent="0.25">
      <c r="A424" s="122" t="s">
        <v>388</v>
      </c>
    </row>
    <row r="425" spans="1:9" x14ac:dyDescent="0.25">
      <c r="A425" s="122" t="s">
        <v>571</v>
      </c>
    </row>
    <row r="426" spans="1:9" x14ac:dyDescent="0.25">
      <c r="A426" s="124" t="s">
        <v>390</v>
      </c>
      <c r="B426" s="138" t="s">
        <v>391</v>
      </c>
      <c r="C426" s="139"/>
      <c r="D426" s="125" t="s">
        <v>392</v>
      </c>
      <c r="E426" s="126" t="s">
        <v>393</v>
      </c>
      <c r="F426" s="126" t="s">
        <v>394</v>
      </c>
      <c r="G426" s="126" t="s">
        <v>395</v>
      </c>
      <c r="H426" s="126" t="s">
        <v>396</v>
      </c>
      <c r="I426" s="124" t="s">
        <v>397</v>
      </c>
    </row>
    <row r="427" spans="1:9" ht="12.75" customHeight="1" x14ac:dyDescent="0.25">
      <c r="A427" s="127">
        <v>651700</v>
      </c>
      <c r="B427" s="140" t="s">
        <v>765</v>
      </c>
      <c r="C427" s="141"/>
      <c r="D427" s="128" t="s">
        <v>482</v>
      </c>
      <c r="E427" s="129">
        <v>28.8</v>
      </c>
      <c r="F427" s="129">
        <v>0.08</v>
      </c>
      <c r="G427" s="129">
        <v>35.479999999999997</v>
      </c>
      <c r="H427" s="129">
        <v>64.36</v>
      </c>
      <c r="I427" s="130" t="s">
        <v>400</v>
      </c>
    </row>
    <row r="428" spans="1:9" ht="12.75" customHeight="1" x14ac:dyDescent="0.25">
      <c r="A428" s="127">
        <v>652000</v>
      </c>
      <c r="B428" s="140" t="s">
        <v>766</v>
      </c>
      <c r="C428" s="141"/>
      <c r="D428" s="128" t="s">
        <v>482</v>
      </c>
      <c r="E428" s="129">
        <v>59.57</v>
      </c>
      <c r="F428" s="129">
        <v>9.42</v>
      </c>
      <c r="G428" s="129">
        <v>8.17</v>
      </c>
      <c r="H428" s="129">
        <v>77.16</v>
      </c>
      <c r="I428" s="130" t="s">
        <v>400</v>
      </c>
    </row>
    <row r="429" spans="1:9" ht="12.75" customHeight="1" x14ac:dyDescent="0.25">
      <c r="A429" s="127">
        <v>652100</v>
      </c>
      <c r="B429" s="140" t="s">
        <v>767</v>
      </c>
      <c r="C429" s="141"/>
      <c r="D429" s="128" t="s">
        <v>482</v>
      </c>
      <c r="E429" s="129">
        <v>52.96</v>
      </c>
      <c r="F429" s="129">
        <v>7.95</v>
      </c>
      <c r="G429" s="129">
        <v>6.69</v>
      </c>
      <c r="H429" s="129">
        <v>67.599999999999994</v>
      </c>
      <c r="I429" s="130" t="s">
        <v>400</v>
      </c>
    </row>
    <row r="430" spans="1:9" ht="12.75" customHeight="1" x14ac:dyDescent="0.25">
      <c r="A430" s="127">
        <v>652200</v>
      </c>
      <c r="B430" s="140" t="s">
        <v>768</v>
      </c>
      <c r="C430" s="141"/>
      <c r="D430" s="128" t="s">
        <v>482</v>
      </c>
      <c r="E430" s="129">
        <v>46.54</v>
      </c>
      <c r="F430" s="129">
        <v>6.52</v>
      </c>
      <c r="G430" s="129">
        <v>4.4800000000000004</v>
      </c>
      <c r="H430" s="129">
        <v>57.54</v>
      </c>
      <c r="I430" s="130" t="s">
        <v>400</v>
      </c>
    </row>
    <row r="431" spans="1:9" ht="12.75" customHeight="1" x14ac:dyDescent="0.25">
      <c r="A431" s="127">
        <v>652300</v>
      </c>
      <c r="B431" s="140" t="s">
        <v>769</v>
      </c>
      <c r="C431" s="141"/>
      <c r="D431" s="128" t="s">
        <v>482</v>
      </c>
      <c r="E431" s="129">
        <v>59.57</v>
      </c>
      <c r="F431" s="129">
        <v>9.25</v>
      </c>
      <c r="G431" s="129">
        <v>7.44</v>
      </c>
      <c r="H431" s="129">
        <v>76.260000000000005</v>
      </c>
      <c r="I431" s="130" t="s">
        <v>400</v>
      </c>
    </row>
    <row r="432" spans="1:9" ht="12.75" customHeight="1" x14ac:dyDescent="0.25">
      <c r="A432" s="127">
        <v>652400</v>
      </c>
      <c r="B432" s="140" t="s">
        <v>770</v>
      </c>
      <c r="C432" s="141"/>
      <c r="D432" s="128" t="s">
        <v>482</v>
      </c>
      <c r="E432" s="129">
        <v>77.790000000000006</v>
      </c>
      <c r="F432" s="129">
        <v>12.8</v>
      </c>
      <c r="G432" s="129">
        <v>12.99</v>
      </c>
      <c r="H432" s="129">
        <v>103.58</v>
      </c>
      <c r="I432" s="130" t="s">
        <v>400</v>
      </c>
    </row>
    <row r="433" spans="1:9" ht="12.75" customHeight="1" x14ac:dyDescent="0.25">
      <c r="A433" s="127">
        <v>655100</v>
      </c>
      <c r="B433" s="140" t="s">
        <v>771</v>
      </c>
      <c r="C433" s="141"/>
      <c r="D433" s="128" t="s">
        <v>482</v>
      </c>
      <c r="E433" s="129">
        <v>49.73</v>
      </c>
      <c r="F433" s="129">
        <v>31.64</v>
      </c>
      <c r="G433" s="129">
        <v>231.52</v>
      </c>
      <c r="H433" s="129">
        <v>312.89</v>
      </c>
      <c r="I433" s="130" t="s">
        <v>400</v>
      </c>
    </row>
    <row r="434" spans="1:9" ht="12.75" customHeight="1" x14ac:dyDescent="0.25">
      <c r="A434" s="127">
        <v>655200</v>
      </c>
      <c r="B434" s="140" t="s">
        <v>772</v>
      </c>
      <c r="C434" s="141"/>
      <c r="D434" s="128" t="s">
        <v>482</v>
      </c>
      <c r="E434" s="129">
        <v>44.18</v>
      </c>
      <c r="F434" s="129">
        <v>31.64</v>
      </c>
      <c r="G434" s="129">
        <v>175.95</v>
      </c>
      <c r="H434" s="129">
        <v>251.77</v>
      </c>
      <c r="I434" s="130" t="s">
        <v>400</v>
      </c>
    </row>
    <row r="435" spans="1:9" ht="12.75" customHeight="1" x14ac:dyDescent="0.25">
      <c r="A435" s="127">
        <v>655300</v>
      </c>
      <c r="B435" s="140" t="s">
        <v>773</v>
      </c>
      <c r="C435" s="141"/>
      <c r="D435" s="128" t="s">
        <v>482</v>
      </c>
      <c r="E435" s="129">
        <v>40.19</v>
      </c>
      <c r="F435" s="129">
        <v>31.64</v>
      </c>
      <c r="G435" s="129">
        <v>161.11000000000001</v>
      </c>
      <c r="H435" s="129">
        <v>232.94</v>
      </c>
      <c r="I435" s="130" t="s">
        <v>400</v>
      </c>
    </row>
    <row r="436" spans="1:9" ht="12.75" customHeight="1" x14ac:dyDescent="0.25">
      <c r="A436" s="127">
        <v>655400</v>
      </c>
      <c r="B436" s="140" t="s">
        <v>774</v>
      </c>
      <c r="C436" s="141"/>
      <c r="D436" s="128" t="s">
        <v>482</v>
      </c>
      <c r="E436" s="129">
        <v>36.200000000000003</v>
      </c>
      <c r="F436" s="129">
        <v>31.64</v>
      </c>
      <c r="G436" s="129">
        <v>124.62</v>
      </c>
      <c r="H436" s="129">
        <v>192.46</v>
      </c>
      <c r="I436" s="130" t="s">
        <v>400</v>
      </c>
    </row>
    <row r="437" spans="1:9" ht="12.75" customHeight="1" x14ac:dyDescent="0.25">
      <c r="A437" s="127">
        <v>655500</v>
      </c>
      <c r="B437" s="140" t="s">
        <v>775</v>
      </c>
      <c r="C437" s="141"/>
      <c r="D437" s="128" t="s">
        <v>482</v>
      </c>
      <c r="E437" s="129">
        <v>68.099999999999994</v>
      </c>
      <c r="F437" s="129">
        <v>0</v>
      </c>
      <c r="G437" s="129">
        <v>418.98</v>
      </c>
      <c r="H437" s="129">
        <v>487.08</v>
      </c>
      <c r="I437" s="130" t="s">
        <v>400</v>
      </c>
    </row>
    <row r="438" spans="1:9" ht="12.75" customHeight="1" x14ac:dyDescent="0.25">
      <c r="A438" s="127">
        <v>655600</v>
      </c>
      <c r="B438" s="140" t="s">
        <v>776</v>
      </c>
      <c r="C438" s="141"/>
      <c r="D438" s="128" t="s">
        <v>482</v>
      </c>
      <c r="E438" s="129">
        <v>64.12</v>
      </c>
      <c r="F438" s="129">
        <v>0</v>
      </c>
      <c r="G438" s="129">
        <v>359.79</v>
      </c>
      <c r="H438" s="129">
        <v>423.91</v>
      </c>
      <c r="I438" s="130" t="s">
        <v>400</v>
      </c>
    </row>
    <row r="439" spans="1:9" ht="12.75" customHeight="1" x14ac:dyDescent="0.25">
      <c r="A439" s="127">
        <v>655700</v>
      </c>
      <c r="B439" s="140" t="s">
        <v>777</v>
      </c>
      <c r="C439" s="141"/>
      <c r="D439" s="128" t="s">
        <v>482</v>
      </c>
      <c r="E439" s="129">
        <v>60.13</v>
      </c>
      <c r="F439" s="129">
        <v>0</v>
      </c>
      <c r="G439" s="129">
        <v>320.85000000000002</v>
      </c>
      <c r="H439" s="129">
        <v>380.98</v>
      </c>
      <c r="I439" s="130" t="s">
        <v>400</v>
      </c>
    </row>
    <row r="440" spans="1:9" ht="12.75" customHeight="1" x14ac:dyDescent="0.25">
      <c r="A440" s="127">
        <v>655800</v>
      </c>
      <c r="B440" s="140" t="s">
        <v>778</v>
      </c>
      <c r="C440" s="141"/>
      <c r="D440" s="128" t="s">
        <v>482</v>
      </c>
      <c r="E440" s="129">
        <v>69.67</v>
      </c>
      <c r="F440" s="129">
        <v>0</v>
      </c>
      <c r="G440" s="129">
        <v>575.28</v>
      </c>
      <c r="H440" s="129">
        <v>644.95000000000005</v>
      </c>
      <c r="I440" s="130" t="s">
        <v>400</v>
      </c>
    </row>
    <row r="441" spans="1:9" ht="12.75" customHeight="1" x14ac:dyDescent="0.25">
      <c r="A441" s="127">
        <v>655900</v>
      </c>
      <c r="B441" s="140" t="s">
        <v>779</v>
      </c>
      <c r="C441" s="141"/>
      <c r="D441" s="128" t="s">
        <v>482</v>
      </c>
      <c r="E441" s="129">
        <v>65.680000000000007</v>
      </c>
      <c r="F441" s="129">
        <v>0</v>
      </c>
      <c r="G441" s="129">
        <v>489.81</v>
      </c>
      <c r="H441" s="129">
        <v>555.49</v>
      </c>
      <c r="I441" s="130" t="s">
        <v>400</v>
      </c>
    </row>
    <row r="442" spans="1:9" ht="12.75" customHeight="1" x14ac:dyDescent="0.25">
      <c r="A442" s="127">
        <v>656000</v>
      </c>
      <c r="B442" s="140" t="s">
        <v>780</v>
      </c>
      <c r="C442" s="141"/>
      <c r="D442" s="128" t="s">
        <v>482</v>
      </c>
      <c r="E442" s="129">
        <v>61.69</v>
      </c>
      <c r="F442" s="129">
        <v>0</v>
      </c>
      <c r="G442" s="129">
        <v>427.04</v>
      </c>
      <c r="H442" s="129">
        <v>488.73</v>
      </c>
      <c r="I442" s="130" t="s">
        <v>400</v>
      </c>
    </row>
    <row r="443" spans="1:9" ht="12.75" customHeight="1" x14ac:dyDescent="0.25">
      <c r="A443" s="127">
        <v>660000</v>
      </c>
      <c r="B443" s="140" t="s">
        <v>781</v>
      </c>
      <c r="C443" s="141"/>
      <c r="D443" s="128" t="s">
        <v>482</v>
      </c>
      <c r="E443" s="129">
        <v>31.58</v>
      </c>
      <c r="F443" s="129">
        <v>0.09</v>
      </c>
      <c r="G443" s="129">
        <v>38.31</v>
      </c>
      <c r="H443" s="129">
        <v>69.98</v>
      </c>
      <c r="I443" s="130" t="s">
        <v>400</v>
      </c>
    </row>
    <row r="444" spans="1:9" ht="12.75" customHeight="1" x14ac:dyDescent="0.25">
      <c r="A444" s="127">
        <v>660100</v>
      </c>
      <c r="B444" s="140" t="s">
        <v>782</v>
      </c>
      <c r="C444" s="141"/>
      <c r="D444" s="128" t="s">
        <v>482</v>
      </c>
      <c r="E444" s="129">
        <v>44.75</v>
      </c>
      <c r="F444" s="129">
        <v>0.14000000000000001</v>
      </c>
      <c r="G444" s="129">
        <v>59.1</v>
      </c>
      <c r="H444" s="129">
        <v>103.99</v>
      </c>
      <c r="I444" s="130" t="s">
        <v>400</v>
      </c>
    </row>
    <row r="445" spans="1:9" ht="12.75" customHeight="1" x14ac:dyDescent="0.25">
      <c r="A445" s="127">
        <v>660200</v>
      </c>
      <c r="B445" s="140" t="s">
        <v>783</v>
      </c>
      <c r="C445" s="141"/>
      <c r="D445" s="128" t="s">
        <v>482</v>
      </c>
      <c r="E445" s="129">
        <v>39.56</v>
      </c>
      <c r="F445" s="129">
        <v>0.11</v>
      </c>
      <c r="G445" s="129">
        <v>56.47</v>
      </c>
      <c r="H445" s="129">
        <v>96.14</v>
      </c>
      <c r="I445" s="130" t="s">
        <v>400</v>
      </c>
    </row>
    <row r="446" spans="1:9" ht="12.75" customHeight="1" x14ac:dyDescent="0.25">
      <c r="A446" s="127">
        <v>660300</v>
      </c>
      <c r="B446" s="140" t="s">
        <v>784</v>
      </c>
      <c r="C446" s="141"/>
      <c r="D446" s="128" t="s">
        <v>482</v>
      </c>
      <c r="E446" s="129">
        <v>53.94</v>
      </c>
      <c r="F446" s="129">
        <v>0.17</v>
      </c>
      <c r="G446" s="129">
        <v>85.07</v>
      </c>
      <c r="H446" s="129">
        <v>139.18</v>
      </c>
      <c r="I446" s="130" t="s">
        <v>400</v>
      </c>
    </row>
    <row r="447" spans="1:9" ht="12.75" customHeight="1" x14ac:dyDescent="0.25">
      <c r="A447" s="127">
        <v>660400</v>
      </c>
      <c r="B447" s="140" t="s">
        <v>785</v>
      </c>
      <c r="C447" s="141"/>
      <c r="D447" s="128" t="s">
        <v>482</v>
      </c>
      <c r="E447" s="129">
        <v>27.59</v>
      </c>
      <c r="F447" s="129">
        <v>7.0000000000000007E-2</v>
      </c>
      <c r="G447" s="129">
        <v>29.91</v>
      </c>
      <c r="H447" s="129">
        <v>57.57</v>
      </c>
      <c r="I447" s="130" t="s">
        <v>400</v>
      </c>
    </row>
    <row r="448" spans="1:9" ht="12.75" customHeight="1" x14ac:dyDescent="0.25">
      <c r="A448" s="127">
        <v>660500</v>
      </c>
      <c r="B448" s="140" t="s">
        <v>786</v>
      </c>
      <c r="C448" s="141"/>
      <c r="D448" s="128" t="s">
        <v>482</v>
      </c>
      <c r="E448" s="129">
        <v>36.770000000000003</v>
      </c>
      <c r="F448" s="129">
        <v>0.1</v>
      </c>
      <c r="G448" s="129">
        <v>45.6</v>
      </c>
      <c r="H448" s="129">
        <v>82.47</v>
      </c>
      <c r="I448" s="130" t="s">
        <v>400</v>
      </c>
    </row>
    <row r="449" spans="1:9" ht="12.75" customHeight="1" x14ac:dyDescent="0.25">
      <c r="A449" s="127">
        <v>660600</v>
      </c>
      <c r="B449" s="140" t="s">
        <v>787</v>
      </c>
      <c r="C449" s="141"/>
      <c r="D449" s="128" t="s">
        <v>482</v>
      </c>
      <c r="E449" s="129">
        <v>35.56</v>
      </c>
      <c r="F449" s="129">
        <v>0.09</v>
      </c>
      <c r="G449" s="129">
        <v>46.76</v>
      </c>
      <c r="H449" s="129">
        <v>82.41</v>
      </c>
      <c r="I449" s="130" t="s">
        <v>400</v>
      </c>
    </row>
    <row r="450" spans="1:9" ht="12.75" customHeight="1" x14ac:dyDescent="0.25">
      <c r="A450" s="127">
        <v>660700</v>
      </c>
      <c r="B450" s="140" t="s">
        <v>788</v>
      </c>
      <c r="C450" s="141"/>
      <c r="D450" s="128" t="s">
        <v>482</v>
      </c>
      <c r="E450" s="129">
        <v>45.96</v>
      </c>
      <c r="F450" s="129">
        <v>0.14000000000000001</v>
      </c>
      <c r="G450" s="129">
        <v>68.67</v>
      </c>
      <c r="H450" s="129">
        <v>114.77</v>
      </c>
      <c r="I450" s="130" t="s">
        <v>400</v>
      </c>
    </row>
    <row r="451" spans="1:9" ht="12.75" customHeight="1" x14ac:dyDescent="0.25">
      <c r="A451" s="127">
        <v>661000</v>
      </c>
      <c r="B451" s="140" t="s">
        <v>789</v>
      </c>
      <c r="C451" s="141"/>
      <c r="D451" s="128" t="s">
        <v>482</v>
      </c>
      <c r="E451" s="129">
        <v>35.56</v>
      </c>
      <c r="F451" s="129">
        <v>0.09</v>
      </c>
      <c r="G451" s="129">
        <v>50.94</v>
      </c>
      <c r="H451" s="129">
        <v>86.59</v>
      </c>
      <c r="I451" s="130" t="s">
        <v>400</v>
      </c>
    </row>
    <row r="452" spans="1:9" ht="12.75" customHeight="1" x14ac:dyDescent="0.25">
      <c r="A452" s="127">
        <v>661100</v>
      </c>
      <c r="B452" s="140" t="s">
        <v>790</v>
      </c>
      <c r="C452" s="141"/>
      <c r="D452" s="128" t="s">
        <v>482</v>
      </c>
      <c r="E452" s="129">
        <v>47.17</v>
      </c>
      <c r="F452" s="129">
        <v>0.15</v>
      </c>
      <c r="G452" s="129">
        <v>79.08</v>
      </c>
      <c r="H452" s="129">
        <v>126.4</v>
      </c>
      <c r="I452" s="130" t="s">
        <v>400</v>
      </c>
    </row>
    <row r="453" spans="1:9" ht="12.75" customHeight="1" x14ac:dyDescent="0.25">
      <c r="A453" s="127">
        <v>661200</v>
      </c>
      <c r="B453" s="140" t="s">
        <v>791</v>
      </c>
      <c r="C453" s="141"/>
      <c r="D453" s="128" t="s">
        <v>482</v>
      </c>
      <c r="E453" s="129">
        <v>42.33</v>
      </c>
      <c r="F453" s="129">
        <v>0.11</v>
      </c>
      <c r="G453" s="129">
        <v>64.72</v>
      </c>
      <c r="H453" s="129">
        <v>107.16</v>
      </c>
      <c r="I453" s="130" t="s">
        <v>400</v>
      </c>
    </row>
    <row r="454" spans="1:9" ht="12.75" customHeight="1" x14ac:dyDescent="0.25">
      <c r="A454" s="127">
        <v>661300</v>
      </c>
      <c r="B454" s="140" t="s">
        <v>792</v>
      </c>
      <c r="C454" s="141"/>
      <c r="D454" s="128" t="s">
        <v>482</v>
      </c>
      <c r="E454" s="129">
        <v>57.92</v>
      </c>
      <c r="F454" s="129">
        <v>0.19</v>
      </c>
      <c r="G454" s="129">
        <v>116.67</v>
      </c>
      <c r="H454" s="129">
        <v>174.78</v>
      </c>
      <c r="I454" s="130" t="s">
        <v>400</v>
      </c>
    </row>
    <row r="455" spans="1:9" ht="12.75" customHeight="1" x14ac:dyDescent="0.25">
      <c r="A455" s="127">
        <v>661400</v>
      </c>
      <c r="B455" s="140" t="s">
        <v>793</v>
      </c>
      <c r="C455" s="141"/>
      <c r="D455" s="128" t="s">
        <v>482</v>
      </c>
      <c r="E455" s="129">
        <v>28.8</v>
      </c>
      <c r="F455" s="129">
        <v>0.08</v>
      </c>
      <c r="G455" s="129">
        <v>40.380000000000003</v>
      </c>
      <c r="H455" s="129">
        <v>69.260000000000005</v>
      </c>
      <c r="I455" s="130" t="s">
        <v>400</v>
      </c>
    </row>
    <row r="456" spans="1:9" ht="12.75" customHeight="1" x14ac:dyDescent="0.25">
      <c r="A456" s="127">
        <v>661500</v>
      </c>
      <c r="B456" s="140" t="s">
        <v>794</v>
      </c>
      <c r="C456" s="141"/>
      <c r="D456" s="128" t="s">
        <v>482</v>
      </c>
      <c r="E456" s="129">
        <v>40.770000000000003</v>
      </c>
      <c r="F456" s="129">
        <v>0.12</v>
      </c>
      <c r="G456" s="129">
        <v>61.19</v>
      </c>
      <c r="H456" s="129">
        <v>102.08</v>
      </c>
      <c r="I456" s="130" t="s">
        <v>400</v>
      </c>
    </row>
    <row r="457" spans="1:9" ht="12.75" customHeight="1" x14ac:dyDescent="0.25">
      <c r="A457" s="127">
        <v>661600</v>
      </c>
      <c r="B457" s="140" t="s">
        <v>795</v>
      </c>
      <c r="C457" s="141"/>
      <c r="D457" s="128" t="s">
        <v>482</v>
      </c>
      <c r="E457" s="129">
        <v>36.770000000000003</v>
      </c>
      <c r="F457" s="129">
        <v>0.1</v>
      </c>
      <c r="G457" s="129">
        <v>64.489999999999995</v>
      </c>
      <c r="H457" s="129">
        <v>101.36</v>
      </c>
      <c r="I457" s="130" t="s">
        <v>400</v>
      </c>
    </row>
    <row r="458" spans="1:9" ht="12.75" customHeight="1" x14ac:dyDescent="0.25">
      <c r="A458" s="127">
        <v>661700</v>
      </c>
      <c r="B458" s="140" t="s">
        <v>796</v>
      </c>
      <c r="C458" s="141"/>
      <c r="D458" s="128" t="s">
        <v>482</v>
      </c>
      <c r="E458" s="129">
        <v>49.94</v>
      </c>
      <c r="F458" s="129">
        <v>0.15</v>
      </c>
      <c r="G458" s="129">
        <v>93.46</v>
      </c>
      <c r="H458" s="129">
        <v>143.55000000000001</v>
      </c>
      <c r="I458" s="130" t="s">
        <v>400</v>
      </c>
    </row>
    <row r="461" spans="1:9" x14ac:dyDescent="0.25">
      <c r="A461" s="122" t="s">
        <v>388</v>
      </c>
    </row>
    <row r="462" spans="1:9" x14ac:dyDescent="0.25">
      <c r="A462" s="122" t="s">
        <v>797</v>
      </c>
    </row>
    <row r="463" spans="1:9" x14ac:dyDescent="0.25">
      <c r="A463" s="124" t="s">
        <v>390</v>
      </c>
      <c r="B463" s="138" t="s">
        <v>391</v>
      </c>
      <c r="C463" s="139"/>
      <c r="D463" s="125" t="s">
        <v>392</v>
      </c>
      <c r="E463" s="126" t="s">
        <v>393</v>
      </c>
      <c r="F463" s="126" t="s">
        <v>394</v>
      </c>
      <c r="G463" s="126" t="s">
        <v>395</v>
      </c>
      <c r="H463" s="126" t="s">
        <v>396</v>
      </c>
      <c r="I463" s="124" t="s">
        <v>397</v>
      </c>
    </row>
    <row r="464" spans="1:9" ht="12.75" customHeight="1" x14ac:dyDescent="0.2">
      <c r="A464" s="127">
        <v>706400</v>
      </c>
      <c r="B464" s="140" t="s">
        <v>572</v>
      </c>
      <c r="C464" s="141"/>
      <c r="D464" s="128" t="s">
        <v>573</v>
      </c>
      <c r="E464" s="129">
        <v>7.05</v>
      </c>
      <c r="F464" s="129">
        <v>5.35</v>
      </c>
      <c r="G464" s="129">
        <v>0</v>
      </c>
      <c r="H464" s="129">
        <v>12.4</v>
      </c>
      <c r="I464" s="131"/>
    </row>
    <row r="465" spans="1:9" ht="12.75" customHeight="1" x14ac:dyDescent="0.2">
      <c r="A465" s="127">
        <v>730000</v>
      </c>
      <c r="B465" s="140" t="s">
        <v>574</v>
      </c>
      <c r="C465" s="141"/>
      <c r="D465" s="128" t="s">
        <v>573</v>
      </c>
      <c r="E465" s="129">
        <v>7.05</v>
      </c>
      <c r="F465" s="129">
        <v>4.57</v>
      </c>
      <c r="G465" s="129">
        <v>0</v>
      </c>
      <c r="H465" s="129">
        <v>11.62</v>
      </c>
      <c r="I465" s="131"/>
    </row>
    <row r="466" spans="1:9" ht="12.75" customHeight="1" x14ac:dyDescent="0.2">
      <c r="A466" s="127">
        <v>730600</v>
      </c>
      <c r="B466" s="140" t="s">
        <v>575</v>
      </c>
      <c r="C466" s="141"/>
      <c r="D466" s="128" t="s">
        <v>573</v>
      </c>
      <c r="E466" s="129">
        <v>7.05</v>
      </c>
      <c r="F466" s="129">
        <v>5.25</v>
      </c>
      <c r="G466" s="129">
        <v>0</v>
      </c>
      <c r="H466" s="129">
        <v>12.3</v>
      </c>
      <c r="I466" s="131"/>
    </row>
    <row r="467" spans="1:9" ht="12.75" customHeight="1" x14ac:dyDescent="0.2">
      <c r="A467" s="127">
        <v>708000</v>
      </c>
      <c r="B467" s="140" t="s">
        <v>798</v>
      </c>
      <c r="C467" s="141"/>
      <c r="D467" s="128" t="s">
        <v>573</v>
      </c>
      <c r="E467" s="129">
        <v>37.67</v>
      </c>
      <c r="F467" s="129">
        <v>82.95</v>
      </c>
      <c r="G467" s="129">
        <v>0</v>
      </c>
      <c r="H467" s="129">
        <v>120.62</v>
      </c>
      <c r="I467" s="131"/>
    </row>
    <row r="468" spans="1:9" ht="12.75" customHeight="1" x14ac:dyDescent="0.25">
      <c r="A468" s="127">
        <v>744000</v>
      </c>
      <c r="B468" s="140" t="s">
        <v>577</v>
      </c>
      <c r="C468" s="141"/>
      <c r="D468" s="128" t="s">
        <v>399</v>
      </c>
      <c r="E468" s="129">
        <v>110.55</v>
      </c>
      <c r="F468" s="129">
        <v>97.38</v>
      </c>
      <c r="G468" s="129">
        <v>0</v>
      </c>
      <c r="H468" s="129">
        <v>207.93</v>
      </c>
      <c r="I468" s="130" t="s">
        <v>400</v>
      </c>
    </row>
    <row r="469" spans="1:9" ht="12.75" customHeight="1" x14ac:dyDescent="0.2">
      <c r="A469" s="127">
        <v>713200</v>
      </c>
      <c r="B469" s="140" t="s">
        <v>799</v>
      </c>
      <c r="C469" s="141"/>
      <c r="D469" s="128" t="s">
        <v>409</v>
      </c>
      <c r="E469" s="129">
        <v>65.36</v>
      </c>
      <c r="F469" s="129">
        <v>22.67</v>
      </c>
      <c r="G469" s="129">
        <v>0.24</v>
      </c>
      <c r="H469" s="129">
        <v>88.27</v>
      </c>
      <c r="I469" s="131"/>
    </row>
    <row r="470" spans="1:9" x14ac:dyDescent="0.2">
      <c r="A470" s="127">
        <v>707000</v>
      </c>
      <c r="B470" s="140" t="s">
        <v>800</v>
      </c>
      <c r="C470" s="141"/>
      <c r="D470" s="128" t="s">
        <v>409</v>
      </c>
      <c r="E470" s="129">
        <v>40.9</v>
      </c>
      <c r="F470" s="129">
        <v>0</v>
      </c>
      <c r="G470" s="129">
        <v>0</v>
      </c>
      <c r="H470" s="129">
        <v>40.9</v>
      </c>
      <c r="I470" s="131"/>
    </row>
    <row r="471" spans="1:9" ht="12.75" customHeight="1" x14ac:dyDescent="0.2">
      <c r="A471" s="127">
        <v>756000</v>
      </c>
      <c r="B471" s="140" t="s">
        <v>801</v>
      </c>
      <c r="C471" s="141"/>
      <c r="D471" s="128" t="s">
        <v>573</v>
      </c>
      <c r="E471" s="129">
        <v>21.66</v>
      </c>
      <c r="F471" s="129">
        <v>23.44</v>
      </c>
      <c r="G471" s="129">
        <v>0</v>
      </c>
      <c r="H471" s="129">
        <v>45.1</v>
      </c>
      <c r="I471" s="131"/>
    </row>
    <row r="472" spans="1:9" ht="12.75" customHeight="1" x14ac:dyDescent="0.25">
      <c r="A472" s="127">
        <v>745000</v>
      </c>
      <c r="B472" s="140" t="s">
        <v>579</v>
      </c>
      <c r="C472" s="141"/>
      <c r="D472" s="128" t="s">
        <v>399</v>
      </c>
      <c r="E472" s="129">
        <v>148.07</v>
      </c>
      <c r="F472" s="129">
        <v>223.91</v>
      </c>
      <c r="G472" s="129">
        <v>0</v>
      </c>
      <c r="H472" s="129">
        <v>371.98</v>
      </c>
      <c r="I472" s="130" t="s">
        <v>400</v>
      </c>
    </row>
    <row r="473" spans="1:9" ht="12.75" customHeight="1" x14ac:dyDescent="0.25">
      <c r="A473" s="127">
        <v>741000</v>
      </c>
      <c r="B473" s="140" t="s">
        <v>607</v>
      </c>
      <c r="C473" s="141"/>
      <c r="D473" s="128" t="s">
        <v>399</v>
      </c>
      <c r="E473" s="129">
        <v>22.78</v>
      </c>
      <c r="F473" s="129">
        <v>12.35</v>
      </c>
      <c r="G473" s="129">
        <v>239.07</v>
      </c>
      <c r="H473" s="129">
        <v>274.2</v>
      </c>
      <c r="I473" s="130" t="s">
        <v>400</v>
      </c>
    </row>
    <row r="474" spans="1:9" ht="12.75" customHeight="1" x14ac:dyDescent="0.25">
      <c r="A474" s="127">
        <v>741550</v>
      </c>
      <c r="B474" s="140" t="s">
        <v>608</v>
      </c>
      <c r="C474" s="141"/>
      <c r="D474" s="128" t="s">
        <v>399</v>
      </c>
      <c r="E474" s="129">
        <v>22.78</v>
      </c>
      <c r="F474" s="129">
        <v>12.35</v>
      </c>
      <c r="G474" s="129">
        <v>255.12</v>
      </c>
      <c r="H474" s="129">
        <v>290.25</v>
      </c>
      <c r="I474" s="130" t="s">
        <v>400</v>
      </c>
    </row>
    <row r="475" spans="1:9" ht="12.75" customHeight="1" x14ac:dyDescent="0.25">
      <c r="A475" s="127">
        <v>741100</v>
      </c>
      <c r="B475" s="140" t="s">
        <v>610</v>
      </c>
      <c r="C475" s="141"/>
      <c r="D475" s="128" t="s">
        <v>399</v>
      </c>
      <c r="E475" s="129">
        <v>167.38</v>
      </c>
      <c r="F475" s="129">
        <v>174.15</v>
      </c>
      <c r="G475" s="129">
        <v>0</v>
      </c>
      <c r="H475" s="129">
        <v>341.53</v>
      </c>
      <c r="I475" s="130" t="s">
        <v>400</v>
      </c>
    </row>
    <row r="476" spans="1:9" ht="12.75" customHeight="1" x14ac:dyDescent="0.25">
      <c r="A476" s="127">
        <v>741500</v>
      </c>
      <c r="B476" s="140" t="s">
        <v>611</v>
      </c>
      <c r="C476" s="141"/>
      <c r="D476" s="128" t="s">
        <v>399</v>
      </c>
      <c r="E476" s="129">
        <v>167.38</v>
      </c>
      <c r="F476" s="129">
        <v>197.08</v>
      </c>
      <c r="G476" s="129">
        <v>0</v>
      </c>
      <c r="H476" s="129">
        <v>364.46</v>
      </c>
      <c r="I476" s="130" t="s">
        <v>400</v>
      </c>
    </row>
    <row r="477" spans="1:9" ht="12.75" customHeight="1" x14ac:dyDescent="0.25">
      <c r="A477" s="127">
        <v>741800</v>
      </c>
      <c r="B477" s="140" t="s">
        <v>612</v>
      </c>
      <c r="C477" s="141"/>
      <c r="D477" s="128" t="s">
        <v>399</v>
      </c>
      <c r="E477" s="129">
        <v>167.38</v>
      </c>
      <c r="F477" s="129">
        <v>202.52</v>
      </c>
      <c r="G477" s="129">
        <v>0</v>
      </c>
      <c r="H477" s="129">
        <v>369.9</v>
      </c>
      <c r="I477" s="130" t="s">
        <v>400</v>
      </c>
    </row>
    <row r="478" spans="1:9" ht="12.75" customHeight="1" x14ac:dyDescent="0.25">
      <c r="A478" s="127">
        <v>742000</v>
      </c>
      <c r="B478" s="140" t="s">
        <v>613</v>
      </c>
      <c r="C478" s="141"/>
      <c r="D478" s="128" t="s">
        <v>399</v>
      </c>
      <c r="E478" s="129">
        <v>167.38</v>
      </c>
      <c r="F478" s="129">
        <v>218.11</v>
      </c>
      <c r="G478" s="129">
        <v>0</v>
      </c>
      <c r="H478" s="129">
        <v>385.49</v>
      </c>
      <c r="I478" s="130" t="s">
        <v>400</v>
      </c>
    </row>
    <row r="479" spans="1:9" ht="12.75" customHeight="1" x14ac:dyDescent="0.25">
      <c r="A479" s="127">
        <v>742200</v>
      </c>
      <c r="B479" s="140" t="s">
        <v>614</v>
      </c>
      <c r="C479" s="141"/>
      <c r="D479" s="128" t="s">
        <v>399</v>
      </c>
      <c r="E479" s="129">
        <v>167.38</v>
      </c>
      <c r="F479" s="129">
        <v>226.74</v>
      </c>
      <c r="G479" s="129">
        <v>0</v>
      </c>
      <c r="H479" s="129">
        <v>394.12</v>
      </c>
      <c r="I479" s="130" t="s">
        <v>400</v>
      </c>
    </row>
    <row r="480" spans="1:9" ht="12.75" customHeight="1" x14ac:dyDescent="0.25">
      <c r="A480" s="127">
        <v>742400</v>
      </c>
      <c r="B480" s="140" t="s">
        <v>615</v>
      </c>
      <c r="C480" s="141"/>
      <c r="D480" s="128" t="s">
        <v>399</v>
      </c>
      <c r="E480" s="129">
        <v>167.38</v>
      </c>
      <c r="F480" s="129">
        <v>234.32</v>
      </c>
      <c r="G480" s="129">
        <v>0</v>
      </c>
      <c r="H480" s="129">
        <v>401.7</v>
      </c>
      <c r="I480" s="130" t="s">
        <v>400</v>
      </c>
    </row>
    <row r="481" spans="1:9" ht="12.75" customHeight="1" x14ac:dyDescent="0.25">
      <c r="A481" s="127">
        <v>742500</v>
      </c>
      <c r="B481" s="140" t="s">
        <v>616</v>
      </c>
      <c r="C481" s="141"/>
      <c r="D481" s="128" t="s">
        <v>399</v>
      </c>
      <c r="E481" s="129">
        <v>167.38</v>
      </c>
      <c r="F481" s="129">
        <v>236.33</v>
      </c>
      <c r="G481" s="129">
        <v>0</v>
      </c>
      <c r="H481" s="129">
        <v>403.71</v>
      </c>
      <c r="I481" s="130" t="s">
        <v>400</v>
      </c>
    </row>
    <row r="482" spans="1:9" ht="12.75" customHeight="1" x14ac:dyDescent="0.25">
      <c r="A482" s="127">
        <v>742800</v>
      </c>
      <c r="B482" s="140" t="s">
        <v>802</v>
      </c>
      <c r="C482" s="141"/>
      <c r="D482" s="128" t="s">
        <v>399</v>
      </c>
      <c r="E482" s="129">
        <v>167.38</v>
      </c>
      <c r="F482" s="129">
        <v>244.64</v>
      </c>
      <c r="G482" s="129">
        <v>0</v>
      </c>
      <c r="H482" s="129">
        <v>412.02</v>
      </c>
      <c r="I482" s="130" t="s">
        <v>400</v>
      </c>
    </row>
    <row r="483" spans="1:9" ht="12.75" customHeight="1" x14ac:dyDescent="0.25">
      <c r="A483" s="127">
        <v>743000</v>
      </c>
      <c r="B483" s="140" t="s">
        <v>617</v>
      </c>
      <c r="C483" s="141"/>
      <c r="D483" s="128" t="s">
        <v>399</v>
      </c>
      <c r="E483" s="129">
        <v>167.38</v>
      </c>
      <c r="F483" s="129">
        <v>253.03</v>
      </c>
      <c r="G483" s="129">
        <v>0</v>
      </c>
      <c r="H483" s="129">
        <v>420.41</v>
      </c>
      <c r="I483" s="130" t="s">
        <v>400</v>
      </c>
    </row>
    <row r="484" spans="1:9" ht="12.75" customHeight="1" x14ac:dyDescent="0.25">
      <c r="A484" s="127">
        <v>743200</v>
      </c>
      <c r="B484" s="140" t="s">
        <v>618</v>
      </c>
      <c r="C484" s="141"/>
      <c r="D484" s="128" t="s">
        <v>399</v>
      </c>
      <c r="E484" s="129">
        <v>167.38</v>
      </c>
      <c r="F484" s="129">
        <v>264.95999999999998</v>
      </c>
      <c r="G484" s="129">
        <v>0</v>
      </c>
      <c r="H484" s="129">
        <v>432.34</v>
      </c>
      <c r="I484" s="130" t="s">
        <v>400</v>
      </c>
    </row>
    <row r="485" spans="1:9" ht="12.75" customHeight="1" x14ac:dyDescent="0.25">
      <c r="A485" s="127">
        <v>743500</v>
      </c>
      <c r="B485" s="140" t="s">
        <v>803</v>
      </c>
      <c r="C485" s="141"/>
      <c r="D485" s="128" t="s">
        <v>399</v>
      </c>
      <c r="E485" s="129">
        <v>167.38</v>
      </c>
      <c r="F485" s="129">
        <v>278.97000000000003</v>
      </c>
      <c r="G485" s="129">
        <v>0</v>
      </c>
      <c r="H485" s="129">
        <v>446.35</v>
      </c>
      <c r="I485" s="130" t="s">
        <v>400</v>
      </c>
    </row>
    <row r="486" spans="1:9" ht="12.75" customHeight="1" x14ac:dyDescent="0.25">
      <c r="A486" s="127">
        <v>740000</v>
      </c>
      <c r="B486" s="140" t="s">
        <v>619</v>
      </c>
      <c r="C486" s="141"/>
      <c r="D486" s="128" t="s">
        <v>399</v>
      </c>
      <c r="E486" s="129">
        <v>167.38</v>
      </c>
      <c r="F486" s="129">
        <v>141.22999999999999</v>
      </c>
      <c r="G486" s="129">
        <v>0</v>
      </c>
      <c r="H486" s="129">
        <v>308.61</v>
      </c>
      <c r="I486" s="130" t="s">
        <v>400</v>
      </c>
    </row>
    <row r="487" spans="1:9" x14ac:dyDescent="0.2">
      <c r="A487" s="127">
        <v>706500</v>
      </c>
      <c r="B487" s="140" t="s">
        <v>649</v>
      </c>
      <c r="C487" s="141"/>
      <c r="D487" s="128" t="s">
        <v>399</v>
      </c>
      <c r="E487" s="129">
        <v>133.68</v>
      </c>
      <c r="F487" s="129">
        <v>0</v>
      </c>
      <c r="G487" s="129">
        <v>0</v>
      </c>
      <c r="H487" s="129">
        <v>133.68</v>
      </c>
      <c r="I487" s="131"/>
    </row>
    <row r="488" spans="1:9" ht="12.75" customHeight="1" x14ac:dyDescent="0.2">
      <c r="A488" s="127">
        <v>706600</v>
      </c>
      <c r="B488" s="140" t="s">
        <v>650</v>
      </c>
      <c r="C488" s="141"/>
      <c r="D488" s="128" t="s">
        <v>399</v>
      </c>
      <c r="E488" s="129">
        <v>202.82</v>
      </c>
      <c r="F488" s="129">
        <v>2.5</v>
      </c>
      <c r="G488" s="129">
        <v>0</v>
      </c>
      <c r="H488" s="129">
        <v>205.32</v>
      </c>
      <c r="I488" s="131"/>
    </row>
    <row r="489" spans="1:9" ht="12.75" customHeight="1" x14ac:dyDescent="0.2">
      <c r="A489" s="127">
        <v>706700</v>
      </c>
      <c r="B489" s="140" t="s">
        <v>651</v>
      </c>
      <c r="C489" s="141"/>
      <c r="D489" s="128" t="s">
        <v>399</v>
      </c>
      <c r="E489" s="129">
        <v>96.18</v>
      </c>
      <c r="F489" s="129">
        <v>1.5</v>
      </c>
      <c r="G489" s="129">
        <v>0</v>
      </c>
      <c r="H489" s="129">
        <v>97.68</v>
      </c>
      <c r="I489" s="131"/>
    </row>
    <row r="490" spans="1:9" ht="12.75" customHeight="1" x14ac:dyDescent="0.2">
      <c r="A490" s="127">
        <v>753400</v>
      </c>
      <c r="B490" s="140" t="s">
        <v>804</v>
      </c>
      <c r="C490" s="141"/>
      <c r="D490" s="128" t="s">
        <v>411</v>
      </c>
      <c r="E490" s="129">
        <v>8.9600000000000009</v>
      </c>
      <c r="F490" s="129">
        <v>26.61</v>
      </c>
      <c r="G490" s="129">
        <v>0</v>
      </c>
      <c r="H490" s="129">
        <v>35.57</v>
      </c>
      <c r="I490" s="131"/>
    </row>
    <row r="491" spans="1:9" ht="12.75" customHeight="1" x14ac:dyDescent="0.2">
      <c r="A491" s="127">
        <v>754400</v>
      </c>
      <c r="B491" s="140" t="s">
        <v>805</v>
      </c>
      <c r="C491" s="141"/>
      <c r="D491" s="128" t="s">
        <v>411</v>
      </c>
      <c r="E491" s="129">
        <v>8.9600000000000009</v>
      </c>
      <c r="F491" s="129">
        <v>38.56</v>
      </c>
      <c r="G491" s="129">
        <v>0</v>
      </c>
      <c r="H491" s="129">
        <v>47.52</v>
      </c>
      <c r="I491" s="131"/>
    </row>
    <row r="492" spans="1:9" ht="12.75" customHeight="1" x14ac:dyDescent="0.25">
      <c r="A492" s="127">
        <v>746000</v>
      </c>
      <c r="B492" s="140" t="s">
        <v>682</v>
      </c>
      <c r="C492" s="141"/>
      <c r="D492" s="128" t="s">
        <v>399</v>
      </c>
      <c r="E492" s="129">
        <v>103.96</v>
      </c>
      <c r="F492" s="129">
        <v>49.42</v>
      </c>
      <c r="G492" s="129">
        <v>0</v>
      </c>
      <c r="H492" s="129">
        <v>153.38</v>
      </c>
      <c r="I492" s="130" t="s">
        <v>400</v>
      </c>
    </row>
    <row r="493" spans="1:9" ht="12.75" customHeight="1" x14ac:dyDescent="0.25">
      <c r="A493" s="127">
        <v>746100</v>
      </c>
      <c r="B493" s="140" t="s">
        <v>683</v>
      </c>
      <c r="C493" s="141"/>
      <c r="D493" s="128" t="s">
        <v>399</v>
      </c>
      <c r="E493" s="129">
        <v>48.4</v>
      </c>
      <c r="F493" s="129">
        <v>41.19</v>
      </c>
      <c r="G493" s="129">
        <v>0</v>
      </c>
      <c r="H493" s="129">
        <v>89.59</v>
      </c>
      <c r="I493" s="130" t="s">
        <v>400</v>
      </c>
    </row>
    <row r="494" spans="1:9" ht="12.75" customHeight="1" x14ac:dyDescent="0.2">
      <c r="A494" s="127">
        <v>716100</v>
      </c>
      <c r="B494" s="140" t="s">
        <v>806</v>
      </c>
      <c r="C494" s="141"/>
      <c r="D494" s="128" t="s">
        <v>409</v>
      </c>
      <c r="E494" s="129">
        <v>196.8</v>
      </c>
      <c r="F494" s="129">
        <v>158.76</v>
      </c>
      <c r="G494" s="129">
        <v>19.79</v>
      </c>
      <c r="H494" s="129">
        <v>375.35</v>
      </c>
      <c r="I494" s="131"/>
    </row>
    <row r="495" spans="1:9" ht="12.75" customHeight="1" x14ac:dyDescent="0.2">
      <c r="A495" s="127">
        <v>716000</v>
      </c>
      <c r="B495" s="140" t="s">
        <v>807</v>
      </c>
      <c r="C495" s="141"/>
      <c r="D495" s="128" t="s">
        <v>409</v>
      </c>
      <c r="E495" s="129">
        <v>147.5</v>
      </c>
      <c r="F495" s="129">
        <v>79.61</v>
      </c>
      <c r="G495" s="129">
        <v>19.79</v>
      </c>
      <c r="H495" s="129">
        <v>246.9</v>
      </c>
      <c r="I495" s="131"/>
    </row>
    <row r="498" spans="1:9" x14ac:dyDescent="0.25">
      <c r="A498" s="122" t="s">
        <v>388</v>
      </c>
    </row>
    <row r="499" spans="1:9" x14ac:dyDescent="0.25">
      <c r="A499" s="122" t="s">
        <v>797</v>
      </c>
    </row>
    <row r="500" spans="1:9" x14ac:dyDescent="0.25">
      <c r="A500" s="124" t="s">
        <v>390</v>
      </c>
      <c r="B500" s="138" t="s">
        <v>391</v>
      </c>
      <c r="C500" s="139"/>
      <c r="D500" s="125" t="s">
        <v>392</v>
      </c>
      <c r="E500" s="126" t="s">
        <v>393</v>
      </c>
      <c r="F500" s="126" t="s">
        <v>394</v>
      </c>
      <c r="G500" s="126" t="s">
        <v>395</v>
      </c>
      <c r="H500" s="126" t="s">
        <v>396</v>
      </c>
      <c r="I500" s="124" t="s">
        <v>397</v>
      </c>
    </row>
    <row r="501" spans="1:9" ht="12.75" customHeight="1" x14ac:dyDescent="0.2">
      <c r="A501" s="127">
        <v>715100</v>
      </c>
      <c r="B501" s="140" t="s">
        <v>808</v>
      </c>
      <c r="C501" s="141"/>
      <c r="D501" s="128" t="s">
        <v>409</v>
      </c>
      <c r="E501" s="129">
        <v>146.91999999999999</v>
      </c>
      <c r="F501" s="129">
        <v>89.29</v>
      </c>
      <c r="G501" s="129">
        <v>0</v>
      </c>
      <c r="H501" s="129">
        <v>236.21</v>
      </c>
      <c r="I501" s="131"/>
    </row>
    <row r="502" spans="1:9" ht="12.75" customHeight="1" x14ac:dyDescent="0.2">
      <c r="A502" s="127">
        <v>715000</v>
      </c>
      <c r="B502" s="140" t="s">
        <v>809</v>
      </c>
      <c r="C502" s="141"/>
      <c r="D502" s="128" t="s">
        <v>409</v>
      </c>
      <c r="E502" s="129">
        <v>99.09</v>
      </c>
      <c r="F502" s="129">
        <v>50.07</v>
      </c>
      <c r="G502" s="129">
        <v>0</v>
      </c>
      <c r="H502" s="129">
        <v>149.16</v>
      </c>
      <c r="I502" s="131"/>
    </row>
    <row r="503" spans="1:9" ht="12.75" customHeight="1" x14ac:dyDescent="0.2">
      <c r="A503" s="127">
        <v>703100</v>
      </c>
      <c r="B503" s="140" t="s">
        <v>810</v>
      </c>
      <c r="C503" s="141"/>
      <c r="D503" s="128" t="s">
        <v>399</v>
      </c>
      <c r="E503" s="129">
        <v>55.84</v>
      </c>
      <c r="F503" s="129">
        <v>0</v>
      </c>
      <c r="G503" s="129">
        <v>0</v>
      </c>
      <c r="H503" s="129">
        <v>55.84</v>
      </c>
      <c r="I503" s="131"/>
    </row>
    <row r="504" spans="1:9" ht="12.75" customHeight="1" x14ac:dyDescent="0.2">
      <c r="A504" s="127">
        <v>703200</v>
      </c>
      <c r="B504" s="140" t="s">
        <v>811</v>
      </c>
      <c r="C504" s="141"/>
      <c r="D504" s="128" t="s">
        <v>399</v>
      </c>
      <c r="E504" s="129">
        <v>67.95</v>
      </c>
      <c r="F504" s="129">
        <v>0</v>
      </c>
      <c r="G504" s="129">
        <v>0</v>
      </c>
      <c r="H504" s="129">
        <v>67.95</v>
      </c>
      <c r="I504" s="131"/>
    </row>
    <row r="505" spans="1:9" ht="12.75" customHeight="1" x14ac:dyDescent="0.2">
      <c r="A505" s="127">
        <v>703300</v>
      </c>
      <c r="B505" s="140" t="s">
        <v>812</v>
      </c>
      <c r="C505" s="141"/>
      <c r="D505" s="128" t="s">
        <v>399</v>
      </c>
      <c r="E505" s="129">
        <v>89.06</v>
      </c>
      <c r="F505" s="129">
        <v>26.94</v>
      </c>
      <c r="G505" s="129">
        <v>0</v>
      </c>
      <c r="H505" s="129">
        <v>116</v>
      </c>
      <c r="I505" s="131"/>
    </row>
    <row r="506" spans="1:9" ht="12.75" customHeight="1" x14ac:dyDescent="0.2">
      <c r="A506" s="127">
        <v>702100</v>
      </c>
      <c r="B506" s="140" t="s">
        <v>813</v>
      </c>
      <c r="C506" s="141"/>
      <c r="D506" s="128" t="s">
        <v>399</v>
      </c>
      <c r="E506" s="129">
        <v>36.29</v>
      </c>
      <c r="F506" s="129">
        <v>0</v>
      </c>
      <c r="G506" s="129">
        <v>0</v>
      </c>
      <c r="H506" s="129">
        <v>36.29</v>
      </c>
      <c r="I506" s="131"/>
    </row>
    <row r="507" spans="1:9" ht="12.75" customHeight="1" x14ac:dyDescent="0.2">
      <c r="A507" s="127">
        <v>702200</v>
      </c>
      <c r="B507" s="140" t="s">
        <v>814</v>
      </c>
      <c r="C507" s="141"/>
      <c r="D507" s="128" t="s">
        <v>399</v>
      </c>
      <c r="E507" s="129">
        <v>48.4</v>
      </c>
      <c r="F507" s="129">
        <v>0</v>
      </c>
      <c r="G507" s="129">
        <v>0</v>
      </c>
      <c r="H507" s="129">
        <v>48.4</v>
      </c>
      <c r="I507" s="131"/>
    </row>
    <row r="508" spans="1:9" ht="12.75" customHeight="1" x14ac:dyDescent="0.2">
      <c r="A508" s="127">
        <v>702300</v>
      </c>
      <c r="B508" s="140" t="s">
        <v>815</v>
      </c>
      <c r="C508" s="141"/>
      <c r="D508" s="128" t="s">
        <v>399</v>
      </c>
      <c r="E508" s="129">
        <v>86.5</v>
      </c>
      <c r="F508" s="129">
        <v>26.94</v>
      </c>
      <c r="G508" s="129">
        <v>0</v>
      </c>
      <c r="H508" s="129">
        <v>113.44</v>
      </c>
      <c r="I508" s="131"/>
    </row>
    <row r="509" spans="1:9" ht="12.75" customHeight="1" x14ac:dyDescent="0.2">
      <c r="A509" s="127">
        <v>704100</v>
      </c>
      <c r="B509" s="140" t="s">
        <v>816</v>
      </c>
      <c r="C509" s="141"/>
      <c r="D509" s="128" t="s">
        <v>399</v>
      </c>
      <c r="E509" s="132">
        <v>1483.87</v>
      </c>
      <c r="F509" s="129">
        <v>0</v>
      </c>
      <c r="G509" s="129">
        <v>0</v>
      </c>
      <c r="H509" s="132">
        <v>1483.87</v>
      </c>
      <c r="I509" s="131"/>
    </row>
    <row r="510" spans="1:9" ht="12.75" customHeight="1" x14ac:dyDescent="0.2">
      <c r="A510" s="127">
        <v>704200</v>
      </c>
      <c r="B510" s="140" t="s">
        <v>817</v>
      </c>
      <c r="C510" s="141"/>
      <c r="D510" s="128" t="s">
        <v>399</v>
      </c>
      <c r="E510" s="132">
        <v>1978.5</v>
      </c>
      <c r="F510" s="129">
        <v>0</v>
      </c>
      <c r="G510" s="129">
        <v>0</v>
      </c>
      <c r="H510" s="132">
        <v>1978.5</v>
      </c>
      <c r="I510" s="131"/>
    </row>
    <row r="511" spans="1:9" ht="12.75" customHeight="1" x14ac:dyDescent="0.2">
      <c r="A511" s="127">
        <v>704300</v>
      </c>
      <c r="B511" s="140" t="s">
        <v>818</v>
      </c>
      <c r="C511" s="141"/>
      <c r="D511" s="128" t="s">
        <v>399</v>
      </c>
      <c r="E511" s="132">
        <v>3213.1</v>
      </c>
      <c r="F511" s="129">
        <v>0</v>
      </c>
      <c r="G511" s="129">
        <v>0</v>
      </c>
      <c r="H511" s="132">
        <v>3213.1</v>
      </c>
      <c r="I511" s="131"/>
    </row>
    <row r="512" spans="1:9" ht="12.75" customHeight="1" x14ac:dyDescent="0.2">
      <c r="A512" s="127">
        <v>705100</v>
      </c>
      <c r="B512" s="140" t="s">
        <v>819</v>
      </c>
      <c r="C512" s="141"/>
      <c r="D512" s="128" t="s">
        <v>399</v>
      </c>
      <c r="E512" s="132">
        <v>3934.15</v>
      </c>
      <c r="F512" s="129">
        <v>0</v>
      </c>
      <c r="G512" s="129">
        <v>0</v>
      </c>
      <c r="H512" s="132">
        <v>3934.15</v>
      </c>
      <c r="I512" s="131"/>
    </row>
    <row r="513" spans="1:9" ht="12.75" customHeight="1" x14ac:dyDescent="0.2">
      <c r="A513" s="127">
        <v>705200</v>
      </c>
      <c r="B513" s="140" t="s">
        <v>820</v>
      </c>
      <c r="C513" s="141"/>
      <c r="D513" s="128" t="s">
        <v>399</v>
      </c>
      <c r="E513" s="132">
        <v>5012.87</v>
      </c>
      <c r="F513" s="129">
        <v>0</v>
      </c>
      <c r="G513" s="129">
        <v>0</v>
      </c>
      <c r="H513" s="132">
        <v>5012.87</v>
      </c>
      <c r="I513" s="131"/>
    </row>
    <row r="514" spans="1:9" ht="12.75" customHeight="1" x14ac:dyDescent="0.2">
      <c r="A514" s="127">
        <v>705300</v>
      </c>
      <c r="B514" s="140" t="s">
        <v>821</v>
      </c>
      <c r="C514" s="141"/>
      <c r="D514" s="128" t="s">
        <v>399</v>
      </c>
      <c r="E514" s="132">
        <v>6808.31</v>
      </c>
      <c r="F514" s="129">
        <v>0</v>
      </c>
      <c r="G514" s="129">
        <v>0</v>
      </c>
      <c r="H514" s="132">
        <v>6808.31</v>
      </c>
      <c r="I514" s="131"/>
    </row>
    <row r="515" spans="1:9" ht="12.75" customHeight="1" x14ac:dyDescent="0.2">
      <c r="A515" s="127">
        <v>701100</v>
      </c>
      <c r="B515" s="140" t="s">
        <v>822</v>
      </c>
      <c r="C515" s="141"/>
      <c r="D515" s="128" t="s">
        <v>399</v>
      </c>
      <c r="E515" s="129">
        <v>6.55</v>
      </c>
      <c r="F515" s="129">
        <v>0</v>
      </c>
      <c r="G515" s="129">
        <v>0</v>
      </c>
      <c r="H515" s="129">
        <v>6.55</v>
      </c>
      <c r="I515" s="131"/>
    </row>
    <row r="516" spans="1:9" ht="12.75" customHeight="1" x14ac:dyDescent="0.2">
      <c r="A516" s="127">
        <v>701200</v>
      </c>
      <c r="B516" s="140" t="s">
        <v>823</v>
      </c>
      <c r="C516" s="141"/>
      <c r="D516" s="128" t="s">
        <v>399</v>
      </c>
      <c r="E516" s="129">
        <v>6.63</v>
      </c>
      <c r="F516" s="129">
        <v>0</v>
      </c>
      <c r="G516" s="129">
        <v>0</v>
      </c>
      <c r="H516" s="129">
        <v>6.63</v>
      </c>
      <c r="I516" s="131"/>
    </row>
    <row r="517" spans="1:9" ht="12.75" customHeight="1" x14ac:dyDescent="0.2">
      <c r="A517" s="127">
        <v>701300</v>
      </c>
      <c r="B517" s="140" t="s">
        <v>824</v>
      </c>
      <c r="C517" s="141"/>
      <c r="D517" s="128" t="s">
        <v>399</v>
      </c>
      <c r="E517" s="129">
        <v>18.760000000000002</v>
      </c>
      <c r="F517" s="129">
        <v>26.94</v>
      </c>
      <c r="G517" s="129">
        <v>0</v>
      </c>
      <c r="H517" s="129">
        <v>45.7</v>
      </c>
      <c r="I517" s="131"/>
    </row>
    <row r="518" spans="1:9" ht="12.75" customHeight="1" x14ac:dyDescent="0.2">
      <c r="A518" s="127">
        <v>712100</v>
      </c>
      <c r="B518" s="140" t="s">
        <v>825</v>
      </c>
      <c r="C518" s="141"/>
      <c r="D518" s="128" t="s">
        <v>409</v>
      </c>
      <c r="E518" s="129">
        <v>55.7</v>
      </c>
      <c r="F518" s="129">
        <v>17.28</v>
      </c>
      <c r="G518" s="129">
        <v>0</v>
      </c>
      <c r="H518" s="129">
        <v>72.98</v>
      </c>
      <c r="I518" s="131"/>
    </row>
    <row r="519" spans="1:9" ht="12.75" customHeight="1" x14ac:dyDescent="0.2">
      <c r="A519" s="127">
        <v>712000</v>
      </c>
      <c r="B519" s="140" t="s">
        <v>826</v>
      </c>
      <c r="C519" s="141"/>
      <c r="D519" s="128" t="s">
        <v>399</v>
      </c>
      <c r="E519" s="129">
        <v>72.349999999999994</v>
      </c>
      <c r="F519" s="129">
        <v>17.23</v>
      </c>
      <c r="G519" s="129">
        <v>0</v>
      </c>
      <c r="H519" s="129">
        <v>89.58</v>
      </c>
      <c r="I519" s="131"/>
    </row>
    <row r="520" spans="1:9" ht="12.75" customHeight="1" x14ac:dyDescent="0.2">
      <c r="A520" s="127">
        <v>712200</v>
      </c>
      <c r="B520" s="140" t="s">
        <v>827</v>
      </c>
      <c r="C520" s="141"/>
      <c r="D520" s="128" t="s">
        <v>399</v>
      </c>
      <c r="E520" s="129">
        <v>33.03</v>
      </c>
      <c r="F520" s="129">
        <v>16.690000000000001</v>
      </c>
      <c r="G520" s="129">
        <v>0</v>
      </c>
      <c r="H520" s="129">
        <v>49.72</v>
      </c>
      <c r="I520" s="131"/>
    </row>
    <row r="521" spans="1:9" ht="12.75" customHeight="1" x14ac:dyDescent="0.2">
      <c r="A521" s="127">
        <v>713000</v>
      </c>
      <c r="B521" s="140" t="s">
        <v>828</v>
      </c>
      <c r="C521" s="141"/>
      <c r="D521" s="128" t="s">
        <v>399</v>
      </c>
      <c r="E521" s="129">
        <v>33.03</v>
      </c>
      <c r="F521" s="129">
        <v>16.690000000000001</v>
      </c>
      <c r="G521" s="129">
        <v>0</v>
      </c>
      <c r="H521" s="129">
        <v>49.72</v>
      </c>
      <c r="I521" s="131"/>
    </row>
    <row r="522" spans="1:9" ht="12.75" customHeight="1" x14ac:dyDescent="0.2">
      <c r="A522" s="127">
        <v>711000</v>
      </c>
      <c r="B522" s="140" t="s">
        <v>829</v>
      </c>
      <c r="C522" s="141"/>
      <c r="D522" s="128" t="s">
        <v>409</v>
      </c>
      <c r="E522" s="129">
        <v>57.61</v>
      </c>
      <c r="F522" s="129">
        <v>16.91</v>
      </c>
      <c r="G522" s="129">
        <v>0</v>
      </c>
      <c r="H522" s="129">
        <v>74.52</v>
      </c>
      <c r="I522" s="131"/>
    </row>
    <row r="523" spans="1:9" ht="12.75" customHeight="1" x14ac:dyDescent="0.25">
      <c r="A523" s="127">
        <v>720000</v>
      </c>
      <c r="B523" s="140" t="s">
        <v>830</v>
      </c>
      <c r="C523" s="141"/>
      <c r="D523" s="128" t="s">
        <v>482</v>
      </c>
      <c r="E523" s="129">
        <v>181.65</v>
      </c>
      <c r="F523" s="129">
        <v>153.13</v>
      </c>
      <c r="G523" s="129">
        <v>0</v>
      </c>
      <c r="H523" s="129">
        <v>334.78</v>
      </c>
      <c r="I523" s="130" t="s">
        <v>400</v>
      </c>
    </row>
    <row r="524" spans="1:9" ht="12.75" customHeight="1" x14ac:dyDescent="0.25">
      <c r="A524" s="127">
        <v>720100</v>
      </c>
      <c r="B524" s="140" t="s">
        <v>831</v>
      </c>
      <c r="C524" s="141"/>
      <c r="D524" s="128" t="s">
        <v>482</v>
      </c>
      <c r="E524" s="129">
        <v>201.83</v>
      </c>
      <c r="F524" s="129">
        <v>229.7</v>
      </c>
      <c r="G524" s="129">
        <v>0</v>
      </c>
      <c r="H524" s="129">
        <v>431.53</v>
      </c>
      <c r="I524" s="130" t="s">
        <v>400</v>
      </c>
    </row>
    <row r="525" spans="1:9" ht="12.75" customHeight="1" x14ac:dyDescent="0.25">
      <c r="A525" s="127">
        <v>757000</v>
      </c>
      <c r="B525" s="140" t="s">
        <v>832</v>
      </c>
      <c r="C525" s="141"/>
      <c r="D525" s="128" t="s">
        <v>482</v>
      </c>
      <c r="E525" s="129">
        <v>50.82</v>
      </c>
      <c r="F525" s="129">
        <v>87.16</v>
      </c>
      <c r="G525" s="129">
        <v>36.19</v>
      </c>
      <c r="H525" s="129">
        <v>174.17</v>
      </c>
      <c r="I525" s="130" t="s">
        <v>400</v>
      </c>
    </row>
    <row r="526" spans="1:9" ht="12.75" customHeight="1" x14ac:dyDescent="0.25">
      <c r="A526" s="127">
        <v>757200</v>
      </c>
      <c r="B526" s="140" t="s">
        <v>833</v>
      </c>
      <c r="C526" s="141"/>
      <c r="D526" s="128" t="s">
        <v>411</v>
      </c>
      <c r="E526" s="129">
        <v>96.65</v>
      </c>
      <c r="F526" s="129">
        <v>14.03</v>
      </c>
      <c r="G526" s="129">
        <v>328.68</v>
      </c>
      <c r="H526" s="129">
        <v>439.36</v>
      </c>
      <c r="I526" s="130" t="s">
        <v>400</v>
      </c>
    </row>
    <row r="527" spans="1:9" x14ac:dyDescent="0.25">
      <c r="A527" s="127">
        <v>743900</v>
      </c>
      <c r="B527" s="140" t="s">
        <v>705</v>
      </c>
      <c r="C527" s="141"/>
      <c r="D527" s="128" t="s">
        <v>399</v>
      </c>
      <c r="E527" s="129">
        <v>48.4</v>
      </c>
      <c r="F527" s="129">
        <v>47.95</v>
      </c>
      <c r="G527" s="129">
        <v>0</v>
      </c>
      <c r="H527" s="129">
        <v>96.35</v>
      </c>
      <c r="I527" s="130" t="s">
        <v>400</v>
      </c>
    </row>
    <row r="528" spans="1:9" x14ac:dyDescent="0.2">
      <c r="A528" s="127">
        <v>707100</v>
      </c>
      <c r="B528" s="140" t="s">
        <v>834</v>
      </c>
      <c r="C528" s="141"/>
      <c r="D528" s="128" t="s">
        <v>409</v>
      </c>
      <c r="E528" s="129">
        <v>9.43</v>
      </c>
      <c r="F528" s="129">
        <v>0</v>
      </c>
      <c r="G528" s="129">
        <v>0</v>
      </c>
      <c r="H528" s="129">
        <v>9.43</v>
      </c>
      <c r="I528" s="131"/>
    </row>
    <row r="529" spans="1:9" ht="12.75" customHeight="1" x14ac:dyDescent="0.2">
      <c r="A529" s="127">
        <v>706100</v>
      </c>
      <c r="B529" s="140" t="s">
        <v>835</v>
      </c>
      <c r="C529" s="141"/>
      <c r="D529" s="128" t="s">
        <v>482</v>
      </c>
      <c r="E529" s="129">
        <v>110.06</v>
      </c>
      <c r="F529" s="129">
        <v>0.66</v>
      </c>
      <c r="G529" s="129">
        <v>0</v>
      </c>
      <c r="H529" s="129">
        <v>110.72</v>
      </c>
      <c r="I529" s="131"/>
    </row>
    <row r="530" spans="1:9" ht="12.75" customHeight="1" x14ac:dyDescent="0.2">
      <c r="A530" s="127">
        <v>706120</v>
      </c>
      <c r="B530" s="140" t="s">
        <v>836</v>
      </c>
      <c r="C530" s="141"/>
      <c r="D530" s="128" t="s">
        <v>482</v>
      </c>
      <c r="E530" s="129">
        <v>127.64</v>
      </c>
      <c r="F530" s="129">
        <v>5.32</v>
      </c>
      <c r="G530" s="129">
        <v>0</v>
      </c>
      <c r="H530" s="129">
        <v>132.96</v>
      </c>
      <c r="I530" s="131"/>
    </row>
    <row r="531" spans="1:9" ht="12.75" customHeight="1" x14ac:dyDescent="0.2">
      <c r="A531" s="127">
        <v>706160</v>
      </c>
      <c r="B531" s="140" t="s">
        <v>837</v>
      </c>
      <c r="C531" s="141"/>
      <c r="D531" s="128" t="s">
        <v>482</v>
      </c>
      <c r="E531" s="129">
        <v>178.7</v>
      </c>
      <c r="F531" s="129">
        <v>6.25</v>
      </c>
      <c r="G531" s="129">
        <v>0</v>
      </c>
      <c r="H531" s="129">
        <v>184.95</v>
      </c>
      <c r="I531" s="131"/>
    </row>
    <row r="532" spans="1:9" ht="12.75" customHeight="1" x14ac:dyDescent="0.2">
      <c r="A532" s="127">
        <v>706200</v>
      </c>
      <c r="B532" s="140" t="s">
        <v>838</v>
      </c>
      <c r="C532" s="141"/>
      <c r="D532" s="128" t="s">
        <v>482</v>
      </c>
      <c r="E532" s="129">
        <v>223.37</v>
      </c>
      <c r="F532" s="129">
        <v>11.95</v>
      </c>
      <c r="G532" s="129">
        <v>0</v>
      </c>
      <c r="H532" s="129">
        <v>235.32</v>
      </c>
      <c r="I532" s="131"/>
    </row>
    <row r="535" spans="1:9" x14ac:dyDescent="0.25">
      <c r="A535" s="122" t="s">
        <v>388</v>
      </c>
    </row>
    <row r="536" spans="1:9" x14ac:dyDescent="0.25">
      <c r="A536" s="122" t="s">
        <v>797</v>
      </c>
    </row>
    <row r="537" spans="1:9" x14ac:dyDescent="0.25">
      <c r="A537" s="124" t="s">
        <v>390</v>
      </c>
      <c r="B537" s="138" t="s">
        <v>391</v>
      </c>
      <c r="C537" s="139"/>
      <c r="D537" s="125" t="s">
        <v>392</v>
      </c>
      <c r="E537" s="126" t="s">
        <v>393</v>
      </c>
      <c r="F537" s="126" t="s">
        <v>394</v>
      </c>
      <c r="G537" s="126" t="s">
        <v>395</v>
      </c>
      <c r="H537" s="126" t="s">
        <v>396</v>
      </c>
      <c r="I537" s="124" t="s">
        <v>397</v>
      </c>
    </row>
    <row r="538" spans="1:9" ht="12.75" customHeight="1" x14ac:dyDescent="0.2">
      <c r="A538" s="127">
        <v>706250</v>
      </c>
      <c r="B538" s="140" t="s">
        <v>839</v>
      </c>
      <c r="C538" s="141"/>
      <c r="D538" s="128" t="s">
        <v>482</v>
      </c>
      <c r="E538" s="129">
        <v>297.83</v>
      </c>
      <c r="F538" s="129">
        <v>15.06</v>
      </c>
      <c r="G538" s="129">
        <v>0</v>
      </c>
      <c r="H538" s="129">
        <v>312.89</v>
      </c>
      <c r="I538" s="131"/>
    </row>
    <row r="539" spans="1:9" ht="12.75" customHeight="1" x14ac:dyDescent="0.2">
      <c r="A539" s="127">
        <v>706350</v>
      </c>
      <c r="B539" s="140" t="s">
        <v>840</v>
      </c>
      <c r="C539" s="141"/>
      <c r="D539" s="128" t="s">
        <v>482</v>
      </c>
      <c r="E539" s="129">
        <v>300.39999999999998</v>
      </c>
      <c r="F539" s="129">
        <v>25.73</v>
      </c>
      <c r="G539" s="129">
        <v>0</v>
      </c>
      <c r="H539" s="129">
        <v>326.13</v>
      </c>
      <c r="I539" s="131"/>
    </row>
    <row r="540" spans="1:9" ht="12.75" customHeight="1" x14ac:dyDescent="0.2">
      <c r="A540" s="127">
        <v>706000</v>
      </c>
      <c r="B540" s="140" t="s">
        <v>841</v>
      </c>
      <c r="C540" s="141"/>
      <c r="D540" s="128" t="s">
        <v>482</v>
      </c>
      <c r="E540" s="129">
        <v>193.8</v>
      </c>
      <c r="F540" s="129">
        <v>12.5</v>
      </c>
      <c r="G540" s="129">
        <v>0</v>
      </c>
      <c r="H540" s="129">
        <v>206.3</v>
      </c>
      <c r="I540" s="131"/>
    </row>
    <row r="541" spans="1:9" x14ac:dyDescent="0.25">
      <c r="A541" s="127">
        <v>758000</v>
      </c>
      <c r="B541" s="140" t="s">
        <v>842</v>
      </c>
      <c r="C541" s="141"/>
      <c r="D541" s="128" t="s">
        <v>409</v>
      </c>
      <c r="E541" s="129">
        <v>8.84</v>
      </c>
      <c r="F541" s="129">
        <v>0.4</v>
      </c>
      <c r="G541" s="129">
        <v>0</v>
      </c>
      <c r="H541" s="129">
        <v>9.24</v>
      </c>
      <c r="I541" s="130" t="s">
        <v>400</v>
      </c>
    </row>
    <row r="542" spans="1:9" ht="12.75" customHeight="1" x14ac:dyDescent="0.2">
      <c r="A542" s="127">
        <v>713100</v>
      </c>
      <c r="B542" s="140" t="s">
        <v>843</v>
      </c>
      <c r="C542" s="141"/>
      <c r="D542" s="128" t="s">
        <v>409</v>
      </c>
      <c r="E542" s="129">
        <v>9.5299999999999994</v>
      </c>
      <c r="F542" s="129">
        <v>9.3800000000000008</v>
      </c>
      <c r="G542" s="129">
        <v>0</v>
      </c>
      <c r="H542" s="129">
        <v>18.91</v>
      </c>
      <c r="I542" s="131"/>
    </row>
    <row r="543" spans="1:9" ht="12.75" customHeight="1" x14ac:dyDescent="0.2">
      <c r="A543" s="127">
        <v>705000</v>
      </c>
      <c r="B543" s="140" t="s">
        <v>729</v>
      </c>
      <c r="C543" s="141"/>
      <c r="D543" s="128" t="s">
        <v>399</v>
      </c>
      <c r="E543" s="129">
        <v>25.13</v>
      </c>
      <c r="F543" s="129">
        <v>0</v>
      </c>
      <c r="G543" s="129">
        <v>0</v>
      </c>
      <c r="H543" s="129">
        <v>25.13</v>
      </c>
      <c r="I543" s="131"/>
    </row>
    <row r="546" spans="1:9" x14ac:dyDescent="0.25">
      <c r="A546" s="122" t="s">
        <v>388</v>
      </c>
    </row>
    <row r="547" spans="1:9" x14ac:dyDescent="0.25">
      <c r="A547" s="122" t="s">
        <v>844</v>
      </c>
    </row>
    <row r="548" spans="1:9" x14ac:dyDescent="0.25">
      <c r="A548" s="124" t="s">
        <v>390</v>
      </c>
      <c r="B548" s="138" t="s">
        <v>391</v>
      </c>
      <c r="C548" s="139"/>
      <c r="D548" s="125" t="s">
        <v>392</v>
      </c>
      <c r="E548" s="126" t="s">
        <v>393</v>
      </c>
      <c r="F548" s="126" t="s">
        <v>394</v>
      </c>
      <c r="G548" s="126" t="s">
        <v>395</v>
      </c>
      <c r="H548" s="126" t="s">
        <v>396</v>
      </c>
      <c r="I548" s="124" t="s">
        <v>397</v>
      </c>
    </row>
    <row r="549" spans="1:9" ht="12.75" customHeight="1" x14ac:dyDescent="0.25">
      <c r="A549" s="127">
        <v>531020</v>
      </c>
      <c r="B549" s="140" t="s">
        <v>845</v>
      </c>
      <c r="C549" s="141"/>
      <c r="D549" s="128" t="s">
        <v>399</v>
      </c>
      <c r="E549" s="129">
        <v>36.32</v>
      </c>
      <c r="F549" s="129">
        <v>0</v>
      </c>
      <c r="G549" s="129">
        <v>83.45</v>
      </c>
      <c r="H549" s="129">
        <v>119.77</v>
      </c>
      <c r="I549" s="130" t="s">
        <v>400</v>
      </c>
    </row>
    <row r="550" spans="1:9" ht="12.75" customHeight="1" x14ac:dyDescent="0.25">
      <c r="A550" s="127">
        <v>531030</v>
      </c>
      <c r="B550" s="140" t="s">
        <v>846</v>
      </c>
      <c r="C550" s="141"/>
      <c r="D550" s="128" t="s">
        <v>399</v>
      </c>
      <c r="E550" s="129">
        <v>15.05</v>
      </c>
      <c r="F550" s="129">
        <v>0</v>
      </c>
      <c r="G550" s="129">
        <v>83.45</v>
      </c>
      <c r="H550" s="129">
        <v>98.5</v>
      </c>
      <c r="I550" s="130" t="s">
        <v>400</v>
      </c>
    </row>
    <row r="551" spans="1:9" x14ac:dyDescent="0.2">
      <c r="A551" s="127">
        <v>804300</v>
      </c>
      <c r="B551" s="140" t="s">
        <v>847</v>
      </c>
      <c r="C551" s="141"/>
      <c r="D551" s="128" t="s">
        <v>409</v>
      </c>
      <c r="E551" s="129">
        <v>1.1200000000000001</v>
      </c>
      <c r="F551" s="129">
        <v>0</v>
      </c>
      <c r="G551" s="129">
        <v>0</v>
      </c>
      <c r="H551" s="129">
        <v>1.1200000000000001</v>
      </c>
      <c r="I551" s="131"/>
    </row>
    <row r="552" spans="1:9" ht="12.75" customHeight="1" x14ac:dyDescent="0.25">
      <c r="A552" s="127">
        <v>570130</v>
      </c>
      <c r="B552" s="140" t="s">
        <v>848</v>
      </c>
      <c r="C552" s="141"/>
      <c r="D552" s="128" t="s">
        <v>472</v>
      </c>
      <c r="E552" s="129">
        <v>35.1</v>
      </c>
      <c r="F552" s="129">
        <v>60.48</v>
      </c>
      <c r="G552" s="129">
        <v>0</v>
      </c>
      <c r="H552" s="129">
        <v>95.58</v>
      </c>
      <c r="I552" s="130" t="s">
        <v>400</v>
      </c>
    </row>
    <row r="553" spans="1:9" ht="12.75" customHeight="1" x14ac:dyDescent="0.25">
      <c r="A553" s="127">
        <v>570370</v>
      </c>
      <c r="B553" s="140" t="s">
        <v>849</v>
      </c>
      <c r="C553" s="141"/>
      <c r="D553" s="128" t="s">
        <v>472</v>
      </c>
      <c r="E553" s="129">
        <v>58.02</v>
      </c>
      <c r="F553" s="129">
        <v>65.39</v>
      </c>
      <c r="G553" s="129">
        <v>0</v>
      </c>
      <c r="H553" s="129">
        <v>123.41</v>
      </c>
      <c r="I553" s="130" t="s">
        <v>400</v>
      </c>
    </row>
    <row r="554" spans="1:9" ht="12.75" customHeight="1" x14ac:dyDescent="0.25">
      <c r="A554" s="127">
        <v>570140</v>
      </c>
      <c r="B554" s="140" t="s">
        <v>850</v>
      </c>
      <c r="C554" s="141"/>
      <c r="D554" s="128" t="s">
        <v>472</v>
      </c>
      <c r="E554" s="129">
        <v>86.32</v>
      </c>
      <c r="F554" s="129">
        <v>0</v>
      </c>
      <c r="G554" s="129">
        <v>95.58</v>
      </c>
      <c r="H554" s="129">
        <v>181.9</v>
      </c>
      <c r="I554" s="130" t="s">
        <v>400</v>
      </c>
    </row>
    <row r="555" spans="1:9" ht="12.75" customHeight="1" x14ac:dyDescent="0.25">
      <c r="A555" s="127">
        <v>570170</v>
      </c>
      <c r="B555" s="140" t="s">
        <v>851</v>
      </c>
      <c r="C555" s="141"/>
      <c r="D555" s="128" t="s">
        <v>472</v>
      </c>
      <c r="E555" s="129">
        <v>39.06</v>
      </c>
      <c r="F555" s="129">
        <v>0</v>
      </c>
      <c r="G555" s="129">
        <v>95.58</v>
      </c>
      <c r="H555" s="129">
        <v>134.63999999999999</v>
      </c>
      <c r="I555" s="130" t="s">
        <v>400</v>
      </c>
    </row>
    <row r="556" spans="1:9" ht="12.75" customHeight="1" x14ac:dyDescent="0.25">
      <c r="A556" s="127">
        <v>512000</v>
      </c>
      <c r="B556" s="140" t="s">
        <v>852</v>
      </c>
      <c r="C556" s="141"/>
      <c r="D556" s="128" t="s">
        <v>399</v>
      </c>
      <c r="E556" s="129">
        <v>39.549999999999997</v>
      </c>
      <c r="F556" s="129">
        <v>1.1399999999999999</v>
      </c>
      <c r="G556" s="129">
        <v>0</v>
      </c>
      <c r="H556" s="129">
        <v>40.69</v>
      </c>
      <c r="I556" s="130" t="s">
        <v>400</v>
      </c>
    </row>
    <row r="557" spans="1:9" ht="12.75" customHeight="1" x14ac:dyDescent="0.25">
      <c r="A557" s="127">
        <v>512050</v>
      </c>
      <c r="B557" s="140" t="s">
        <v>853</v>
      </c>
      <c r="C557" s="141"/>
      <c r="D557" s="128" t="s">
        <v>399</v>
      </c>
      <c r="E557" s="129">
        <v>25.38</v>
      </c>
      <c r="F557" s="129">
        <v>0</v>
      </c>
      <c r="G557" s="129">
        <v>0</v>
      </c>
      <c r="H557" s="129">
        <v>25.38</v>
      </c>
      <c r="I557" s="130" t="s">
        <v>400</v>
      </c>
    </row>
    <row r="558" spans="1:9" ht="12.75" customHeight="1" x14ac:dyDescent="0.25">
      <c r="A558" s="127">
        <v>601500</v>
      </c>
      <c r="B558" s="140" t="s">
        <v>854</v>
      </c>
      <c r="C558" s="141"/>
      <c r="D558" s="128" t="s">
        <v>482</v>
      </c>
      <c r="E558" s="129">
        <v>2.87</v>
      </c>
      <c r="F558" s="129">
        <v>0</v>
      </c>
      <c r="G558" s="129">
        <v>0</v>
      </c>
      <c r="H558" s="129">
        <v>2.87</v>
      </c>
      <c r="I558" s="137"/>
    </row>
    <row r="559" spans="1:9" x14ac:dyDescent="0.2">
      <c r="A559" s="127">
        <v>600420</v>
      </c>
      <c r="B559" s="140" t="s">
        <v>855</v>
      </c>
      <c r="C559" s="141"/>
      <c r="D559" s="128" t="s">
        <v>482</v>
      </c>
      <c r="E559" s="129">
        <v>9.7799999999999994</v>
      </c>
      <c r="F559" s="129">
        <v>0</v>
      </c>
      <c r="G559" s="129">
        <v>0</v>
      </c>
      <c r="H559" s="129">
        <v>9.7799999999999994</v>
      </c>
      <c r="I559" s="131"/>
    </row>
    <row r="560" spans="1:9" ht="12.75" customHeight="1" x14ac:dyDescent="0.25">
      <c r="A560" s="127">
        <v>641560</v>
      </c>
      <c r="B560" s="142" t="s">
        <v>856</v>
      </c>
      <c r="C560" s="143"/>
      <c r="D560" s="128" t="s">
        <v>482</v>
      </c>
      <c r="E560" s="129">
        <v>38.46</v>
      </c>
      <c r="F560" s="129">
        <v>24.47</v>
      </c>
      <c r="G560" s="129">
        <v>3.44</v>
      </c>
      <c r="H560" s="129">
        <v>66.37</v>
      </c>
      <c r="I560" s="130" t="s">
        <v>400</v>
      </c>
    </row>
    <row r="561" spans="1:9" ht="12.75" customHeight="1" x14ac:dyDescent="0.25">
      <c r="A561" s="127">
        <v>641330</v>
      </c>
      <c r="B561" s="140" t="s">
        <v>857</v>
      </c>
      <c r="C561" s="141"/>
      <c r="D561" s="128" t="s">
        <v>482</v>
      </c>
      <c r="E561" s="129">
        <v>26.98</v>
      </c>
      <c r="F561" s="129">
        <v>2.89</v>
      </c>
      <c r="G561" s="129">
        <v>2.98</v>
      </c>
      <c r="H561" s="129">
        <v>32.85</v>
      </c>
      <c r="I561" s="130" t="s">
        <v>400</v>
      </c>
    </row>
    <row r="562" spans="1:9" ht="12.75" customHeight="1" x14ac:dyDescent="0.2">
      <c r="A562" s="127">
        <v>601600</v>
      </c>
      <c r="B562" s="140" t="s">
        <v>858</v>
      </c>
      <c r="C562" s="141"/>
      <c r="D562" s="128" t="s">
        <v>399</v>
      </c>
      <c r="E562" s="129">
        <v>51.26</v>
      </c>
      <c r="F562" s="129">
        <v>0</v>
      </c>
      <c r="G562" s="129">
        <v>0</v>
      </c>
      <c r="H562" s="129">
        <v>51.26</v>
      </c>
      <c r="I562" s="131"/>
    </row>
    <row r="563" spans="1:9" x14ac:dyDescent="0.25">
      <c r="A563" s="127">
        <v>505000</v>
      </c>
      <c r="B563" s="140" t="s">
        <v>859</v>
      </c>
      <c r="C563" s="141"/>
      <c r="D563" s="128" t="s">
        <v>399</v>
      </c>
      <c r="E563" s="129">
        <v>100.37</v>
      </c>
      <c r="F563" s="129">
        <v>47.8</v>
      </c>
      <c r="G563" s="129">
        <v>0</v>
      </c>
      <c r="H563" s="129">
        <v>148.16999999999999</v>
      </c>
      <c r="I563" s="130" t="s">
        <v>400</v>
      </c>
    </row>
    <row r="564" spans="1:9" x14ac:dyDescent="0.25">
      <c r="A564" s="127">
        <v>505100</v>
      </c>
      <c r="B564" s="140" t="s">
        <v>860</v>
      </c>
      <c r="C564" s="141"/>
      <c r="D564" s="128" t="s">
        <v>399</v>
      </c>
      <c r="E564" s="129">
        <v>129.86000000000001</v>
      </c>
      <c r="F564" s="129">
        <v>44.6</v>
      </c>
      <c r="G564" s="129">
        <v>0</v>
      </c>
      <c r="H564" s="129">
        <v>174.46</v>
      </c>
      <c r="I564" s="130" t="s">
        <v>400</v>
      </c>
    </row>
    <row r="565" spans="1:9" ht="12.75" customHeight="1" x14ac:dyDescent="0.25">
      <c r="A565" s="127">
        <v>560150</v>
      </c>
      <c r="B565" s="140" t="s">
        <v>861</v>
      </c>
      <c r="C565" s="141"/>
      <c r="D565" s="128" t="s">
        <v>409</v>
      </c>
      <c r="E565" s="129">
        <v>0.44</v>
      </c>
      <c r="F565" s="129">
        <v>0</v>
      </c>
      <c r="G565" s="129">
        <v>0</v>
      </c>
      <c r="H565" s="129">
        <v>0.44</v>
      </c>
      <c r="I565" s="130" t="s">
        <v>400</v>
      </c>
    </row>
    <row r="566" spans="1:9" ht="12.75" customHeight="1" x14ac:dyDescent="0.25">
      <c r="A566" s="127">
        <v>562100</v>
      </c>
      <c r="B566" s="140" t="s">
        <v>862</v>
      </c>
      <c r="C566" s="141"/>
      <c r="D566" s="128" t="s">
        <v>409</v>
      </c>
      <c r="E566" s="129">
        <v>1.6</v>
      </c>
      <c r="F566" s="129">
        <v>0.21</v>
      </c>
      <c r="G566" s="129">
        <v>0</v>
      </c>
      <c r="H566" s="129">
        <v>1.81</v>
      </c>
      <c r="I566" s="130" t="s">
        <v>400</v>
      </c>
    </row>
    <row r="567" spans="1:9" ht="12.75" customHeight="1" x14ac:dyDescent="0.25">
      <c r="A567" s="127">
        <v>562200</v>
      </c>
      <c r="B567" s="140" t="s">
        <v>863</v>
      </c>
      <c r="C567" s="141"/>
      <c r="D567" s="128" t="s">
        <v>409</v>
      </c>
      <c r="E567" s="129">
        <v>1.94</v>
      </c>
      <c r="F567" s="129">
        <v>0.53</v>
      </c>
      <c r="G567" s="129">
        <v>0</v>
      </c>
      <c r="H567" s="129">
        <v>2.4700000000000002</v>
      </c>
      <c r="I567" s="130" t="s">
        <v>400</v>
      </c>
    </row>
    <row r="568" spans="1:9" x14ac:dyDescent="0.2">
      <c r="A568" s="127">
        <v>600310</v>
      </c>
      <c r="B568" s="140" t="s">
        <v>864</v>
      </c>
      <c r="C568" s="141"/>
      <c r="D568" s="128" t="s">
        <v>411</v>
      </c>
      <c r="E568" s="129">
        <v>96.56</v>
      </c>
      <c r="F568" s="129">
        <v>0</v>
      </c>
      <c r="G568" s="129">
        <v>0</v>
      </c>
      <c r="H568" s="129">
        <v>96.56</v>
      </c>
      <c r="I568" s="131"/>
    </row>
    <row r="569" spans="1:9" ht="12.75" customHeight="1" x14ac:dyDescent="0.2">
      <c r="A569" s="127">
        <v>801200</v>
      </c>
      <c r="B569" s="140" t="s">
        <v>865</v>
      </c>
      <c r="C569" s="141"/>
      <c r="D569" s="128" t="s">
        <v>866</v>
      </c>
      <c r="E569" s="129">
        <v>303.41000000000003</v>
      </c>
      <c r="F569" s="129">
        <v>0</v>
      </c>
      <c r="G569" s="129">
        <v>0</v>
      </c>
      <c r="H569" s="129">
        <v>303.41000000000003</v>
      </c>
      <c r="I569" s="131"/>
    </row>
    <row r="570" spans="1:9" x14ac:dyDescent="0.2">
      <c r="A570" s="127">
        <v>600410</v>
      </c>
      <c r="B570" s="140" t="s">
        <v>867</v>
      </c>
      <c r="C570" s="141"/>
      <c r="D570" s="128" t="s">
        <v>482</v>
      </c>
      <c r="E570" s="129">
        <v>1.1599999999999999</v>
      </c>
      <c r="F570" s="129">
        <v>0</v>
      </c>
      <c r="G570" s="129">
        <v>0</v>
      </c>
      <c r="H570" s="129">
        <v>1.1599999999999999</v>
      </c>
      <c r="I570" s="131"/>
    </row>
    <row r="571" spans="1:9" ht="12.75" customHeight="1" x14ac:dyDescent="0.2">
      <c r="A571" s="127">
        <v>800900</v>
      </c>
      <c r="B571" s="140" t="s">
        <v>868</v>
      </c>
      <c r="C571" s="141"/>
      <c r="D571" s="128" t="s">
        <v>409</v>
      </c>
      <c r="E571" s="129">
        <v>8.25</v>
      </c>
      <c r="F571" s="129">
        <v>0.06</v>
      </c>
      <c r="G571" s="129">
        <v>0</v>
      </c>
      <c r="H571" s="129">
        <v>8.31</v>
      </c>
      <c r="I571" s="131"/>
    </row>
    <row r="572" spans="1:9" ht="12.75" customHeight="1" x14ac:dyDescent="0.2">
      <c r="A572" s="127">
        <v>801100</v>
      </c>
      <c r="B572" s="140" t="s">
        <v>869</v>
      </c>
      <c r="C572" s="141"/>
      <c r="D572" s="128" t="s">
        <v>409</v>
      </c>
      <c r="E572" s="129">
        <v>9.08</v>
      </c>
      <c r="F572" s="129">
        <v>2.35</v>
      </c>
      <c r="G572" s="129">
        <v>0</v>
      </c>
      <c r="H572" s="129">
        <v>11.43</v>
      </c>
      <c r="I572" s="131"/>
    </row>
    <row r="573" spans="1:9" ht="12.75" customHeight="1" x14ac:dyDescent="0.2">
      <c r="A573" s="127">
        <v>801150</v>
      </c>
      <c r="B573" s="140" t="s">
        <v>870</v>
      </c>
      <c r="C573" s="141"/>
      <c r="D573" s="128" t="s">
        <v>482</v>
      </c>
      <c r="E573" s="129">
        <v>5.99</v>
      </c>
      <c r="F573" s="129">
        <v>6.04</v>
      </c>
      <c r="G573" s="129">
        <v>0</v>
      </c>
      <c r="H573" s="129">
        <v>12.03</v>
      </c>
      <c r="I573" s="131"/>
    </row>
    <row r="574" spans="1:9" ht="12.75" customHeight="1" x14ac:dyDescent="0.2">
      <c r="A574" s="127">
        <v>600510</v>
      </c>
      <c r="B574" s="140" t="s">
        <v>871</v>
      </c>
      <c r="C574" s="141"/>
      <c r="D574" s="128" t="s">
        <v>482</v>
      </c>
      <c r="E574" s="129">
        <v>1.5</v>
      </c>
      <c r="F574" s="129">
        <v>0.11</v>
      </c>
      <c r="G574" s="129">
        <v>0</v>
      </c>
      <c r="H574" s="129">
        <v>1.61</v>
      </c>
      <c r="I574" s="131"/>
    </row>
    <row r="575" spans="1:9" x14ac:dyDescent="0.2">
      <c r="A575" s="127">
        <v>700900</v>
      </c>
      <c r="B575" s="140" t="s">
        <v>872</v>
      </c>
      <c r="C575" s="141"/>
      <c r="D575" s="128" t="s">
        <v>482</v>
      </c>
      <c r="E575" s="129">
        <v>5.99</v>
      </c>
      <c r="F575" s="129">
        <v>6.04</v>
      </c>
      <c r="G575" s="129">
        <v>0</v>
      </c>
      <c r="H575" s="129">
        <v>12.03</v>
      </c>
      <c r="I575" s="131"/>
    </row>
    <row r="576" spans="1:9" x14ac:dyDescent="0.2">
      <c r="A576" s="127">
        <v>610200</v>
      </c>
      <c r="B576" s="140" t="s">
        <v>873</v>
      </c>
      <c r="C576" s="141"/>
      <c r="D576" s="128" t="s">
        <v>482</v>
      </c>
      <c r="E576" s="129">
        <v>2.5</v>
      </c>
      <c r="F576" s="129">
        <v>0</v>
      </c>
      <c r="G576" s="129">
        <v>0</v>
      </c>
      <c r="H576" s="129">
        <v>2.5</v>
      </c>
      <c r="I576" s="131"/>
    </row>
    <row r="579" spans="1:9" x14ac:dyDescent="0.25">
      <c r="A579" s="122" t="s">
        <v>388</v>
      </c>
    </row>
    <row r="580" spans="1:9" x14ac:dyDescent="0.25">
      <c r="A580" s="122" t="s">
        <v>844</v>
      </c>
    </row>
    <row r="581" spans="1:9" x14ac:dyDescent="0.25">
      <c r="A581" s="124" t="s">
        <v>390</v>
      </c>
      <c r="B581" s="138" t="s">
        <v>391</v>
      </c>
      <c r="C581" s="139"/>
      <c r="D581" s="125" t="s">
        <v>392</v>
      </c>
      <c r="E581" s="126" t="s">
        <v>393</v>
      </c>
      <c r="F581" s="126" t="s">
        <v>394</v>
      </c>
      <c r="G581" s="126" t="s">
        <v>395</v>
      </c>
      <c r="H581" s="126" t="s">
        <v>396</v>
      </c>
      <c r="I581" s="124" t="s">
        <v>397</v>
      </c>
    </row>
    <row r="582" spans="1:9" ht="12.75" customHeight="1" x14ac:dyDescent="0.25">
      <c r="A582" s="127">
        <v>531320</v>
      </c>
      <c r="B582" s="140" t="s">
        <v>874</v>
      </c>
      <c r="C582" s="141"/>
      <c r="D582" s="128" t="s">
        <v>399</v>
      </c>
      <c r="E582" s="129">
        <v>54.48</v>
      </c>
      <c r="F582" s="129">
        <v>38.770000000000003</v>
      </c>
      <c r="G582" s="129">
        <v>20.86</v>
      </c>
      <c r="H582" s="129">
        <v>114.11</v>
      </c>
      <c r="I582" s="130" t="s">
        <v>400</v>
      </c>
    </row>
    <row r="583" spans="1:9" ht="12.75" customHeight="1" x14ac:dyDescent="0.25">
      <c r="A583" s="127">
        <v>531330</v>
      </c>
      <c r="B583" s="140" t="s">
        <v>875</v>
      </c>
      <c r="C583" s="141"/>
      <c r="D583" s="128" t="s">
        <v>399</v>
      </c>
      <c r="E583" s="129">
        <v>24.35</v>
      </c>
      <c r="F583" s="129">
        <v>38.770000000000003</v>
      </c>
      <c r="G583" s="129">
        <v>20.86</v>
      </c>
      <c r="H583" s="129">
        <v>83.98</v>
      </c>
      <c r="I583" s="130" t="s">
        <v>400</v>
      </c>
    </row>
    <row r="584" spans="1:9" ht="12.75" customHeight="1" x14ac:dyDescent="0.25">
      <c r="A584" s="127">
        <v>562650</v>
      </c>
      <c r="B584" s="140" t="s">
        <v>876</v>
      </c>
      <c r="C584" s="141"/>
      <c r="D584" s="128" t="s">
        <v>409</v>
      </c>
      <c r="E584" s="129">
        <v>2.52</v>
      </c>
      <c r="F584" s="129">
        <v>0.5</v>
      </c>
      <c r="G584" s="129">
        <v>0</v>
      </c>
      <c r="H584" s="129">
        <v>3.02</v>
      </c>
      <c r="I584" s="130" t="s">
        <v>400</v>
      </c>
    </row>
    <row r="585" spans="1:9" ht="12.75" customHeight="1" x14ac:dyDescent="0.25">
      <c r="A585" s="127">
        <v>562560</v>
      </c>
      <c r="B585" s="140" t="s">
        <v>877</v>
      </c>
      <c r="C585" s="141"/>
      <c r="D585" s="128" t="s">
        <v>409</v>
      </c>
      <c r="E585" s="129">
        <v>1.76</v>
      </c>
      <c r="F585" s="129">
        <v>0.5</v>
      </c>
      <c r="G585" s="129">
        <v>0</v>
      </c>
      <c r="H585" s="129">
        <v>2.2599999999999998</v>
      </c>
      <c r="I585" s="130" t="s">
        <v>400</v>
      </c>
    </row>
    <row r="586" spans="1:9" ht="12.75" customHeight="1" x14ac:dyDescent="0.25">
      <c r="A586" s="127">
        <v>562720</v>
      </c>
      <c r="B586" s="140" t="s">
        <v>878</v>
      </c>
      <c r="C586" s="141"/>
      <c r="D586" s="128" t="s">
        <v>409</v>
      </c>
      <c r="E586" s="129">
        <v>2.94</v>
      </c>
      <c r="F586" s="129">
        <v>0.74</v>
      </c>
      <c r="G586" s="129">
        <v>0</v>
      </c>
      <c r="H586" s="129">
        <v>3.68</v>
      </c>
      <c r="I586" s="130" t="s">
        <v>400</v>
      </c>
    </row>
    <row r="587" spans="1:9" ht="12.75" customHeight="1" x14ac:dyDescent="0.25">
      <c r="A587" s="127">
        <v>562690</v>
      </c>
      <c r="B587" s="140" t="s">
        <v>879</v>
      </c>
      <c r="C587" s="141"/>
      <c r="D587" s="128" t="s">
        <v>409</v>
      </c>
      <c r="E587" s="129">
        <v>2.21</v>
      </c>
      <c r="F587" s="129">
        <v>0.74</v>
      </c>
      <c r="G587" s="129">
        <v>0</v>
      </c>
      <c r="H587" s="129">
        <v>2.95</v>
      </c>
      <c r="I587" s="130" t="s">
        <v>400</v>
      </c>
    </row>
    <row r="588" spans="1:9" ht="12.75" customHeight="1" x14ac:dyDescent="0.25">
      <c r="A588" s="127">
        <v>562620</v>
      </c>
      <c r="B588" s="140" t="s">
        <v>880</v>
      </c>
      <c r="C588" s="141"/>
      <c r="D588" s="128" t="s">
        <v>409</v>
      </c>
      <c r="E588" s="129">
        <v>2.6</v>
      </c>
      <c r="F588" s="129">
        <v>0.93</v>
      </c>
      <c r="G588" s="129">
        <v>0</v>
      </c>
      <c r="H588" s="129">
        <v>3.53</v>
      </c>
      <c r="I588" s="130" t="s">
        <v>400</v>
      </c>
    </row>
    <row r="589" spans="1:9" ht="12.75" customHeight="1" x14ac:dyDescent="0.25">
      <c r="A589" s="127">
        <v>561120</v>
      </c>
      <c r="B589" s="140" t="s">
        <v>881</v>
      </c>
      <c r="C589" s="141"/>
      <c r="D589" s="128" t="s">
        <v>409</v>
      </c>
      <c r="E589" s="129">
        <v>0.27</v>
      </c>
      <c r="F589" s="129">
        <v>0</v>
      </c>
      <c r="G589" s="129">
        <v>0</v>
      </c>
      <c r="H589" s="129">
        <v>0.27</v>
      </c>
      <c r="I589" s="130" t="s">
        <v>400</v>
      </c>
    </row>
    <row r="590" spans="1:9" ht="12.75" customHeight="1" x14ac:dyDescent="0.25">
      <c r="A590" s="127">
        <v>561130</v>
      </c>
      <c r="B590" s="140" t="s">
        <v>882</v>
      </c>
      <c r="C590" s="141"/>
      <c r="D590" s="128" t="s">
        <v>409</v>
      </c>
      <c r="E590" s="129">
        <v>0.19</v>
      </c>
      <c r="F590" s="129">
        <v>0</v>
      </c>
      <c r="G590" s="129">
        <v>0</v>
      </c>
      <c r="H590" s="129">
        <v>0.19</v>
      </c>
      <c r="I590" s="130" t="s">
        <v>400</v>
      </c>
    </row>
    <row r="591" spans="1:9" x14ac:dyDescent="0.2">
      <c r="A591" s="127">
        <v>895460</v>
      </c>
      <c r="B591" s="140" t="s">
        <v>883</v>
      </c>
      <c r="C591" s="141"/>
      <c r="D591" s="128" t="s">
        <v>482</v>
      </c>
      <c r="E591" s="129">
        <v>14.82</v>
      </c>
      <c r="F591" s="129">
        <v>0</v>
      </c>
      <c r="G591" s="129">
        <v>0</v>
      </c>
      <c r="H591" s="129">
        <v>14.82</v>
      </c>
      <c r="I591" s="131"/>
    </row>
    <row r="592" spans="1:9" ht="12.75" customHeight="1" x14ac:dyDescent="0.2">
      <c r="A592" s="127">
        <v>650110</v>
      </c>
      <c r="B592" s="140" t="s">
        <v>884</v>
      </c>
      <c r="C592" s="141"/>
      <c r="D592" s="128" t="s">
        <v>482</v>
      </c>
      <c r="E592" s="129">
        <v>0</v>
      </c>
      <c r="F592" s="129">
        <v>0</v>
      </c>
      <c r="G592" s="129">
        <v>39.26</v>
      </c>
      <c r="H592" s="129">
        <v>39.26</v>
      </c>
      <c r="I592" s="131"/>
    </row>
    <row r="593" spans="1:9" ht="12.75" customHeight="1" x14ac:dyDescent="0.2">
      <c r="A593" s="127">
        <v>801000</v>
      </c>
      <c r="B593" s="140" t="s">
        <v>885</v>
      </c>
      <c r="C593" s="141"/>
      <c r="D593" s="128" t="s">
        <v>409</v>
      </c>
      <c r="E593" s="129">
        <v>43.59</v>
      </c>
      <c r="F593" s="129">
        <v>0</v>
      </c>
      <c r="G593" s="129">
        <v>0</v>
      </c>
      <c r="H593" s="129">
        <v>43.59</v>
      </c>
      <c r="I593" s="131"/>
    </row>
    <row r="594" spans="1:9" ht="12.75" customHeight="1" x14ac:dyDescent="0.2">
      <c r="A594" s="127">
        <v>403430</v>
      </c>
      <c r="B594" s="140" t="s">
        <v>886</v>
      </c>
      <c r="C594" s="141"/>
      <c r="D594" s="128" t="s">
        <v>399</v>
      </c>
      <c r="E594" s="129">
        <v>61.05</v>
      </c>
      <c r="F594" s="129">
        <v>0</v>
      </c>
      <c r="G594" s="129">
        <v>0</v>
      </c>
      <c r="H594" s="129">
        <v>61.05</v>
      </c>
      <c r="I594" s="131"/>
    </row>
    <row r="595" spans="1:9" ht="12.75" customHeight="1" x14ac:dyDescent="0.2">
      <c r="A595" s="127">
        <v>403450</v>
      </c>
      <c r="B595" s="140" t="s">
        <v>887</v>
      </c>
      <c r="C595" s="141"/>
      <c r="D595" s="128" t="s">
        <v>399</v>
      </c>
      <c r="E595" s="129">
        <v>14.36</v>
      </c>
      <c r="F595" s="129">
        <v>0</v>
      </c>
      <c r="G595" s="129">
        <v>0</v>
      </c>
      <c r="H595" s="129">
        <v>14.36</v>
      </c>
      <c r="I595" s="131"/>
    </row>
    <row r="596" spans="1:9" ht="12.75" customHeight="1" x14ac:dyDescent="0.25">
      <c r="A596" s="127">
        <v>570540</v>
      </c>
      <c r="B596" s="140" t="s">
        <v>888</v>
      </c>
      <c r="C596" s="141"/>
      <c r="D596" s="128" t="s">
        <v>472</v>
      </c>
      <c r="E596" s="129">
        <v>91.85</v>
      </c>
      <c r="F596" s="129">
        <v>63.79</v>
      </c>
      <c r="G596" s="129">
        <v>0</v>
      </c>
      <c r="H596" s="129">
        <v>155.63999999999999</v>
      </c>
      <c r="I596" s="130" t="s">
        <v>400</v>
      </c>
    </row>
    <row r="597" spans="1:9" ht="12.75" customHeight="1" x14ac:dyDescent="0.25">
      <c r="A597" s="127">
        <v>570530</v>
      </c>
      <c r="B597" s="140" t="s">
        <v>889</v>
      </c>
      <c r="C597" s="141"/>
      <c r="D597" s="128" t="s">
        <v>472</v>
      </c>
      <c r="E597" s="129">
        <v>89.27</v>
      </c>
      <c r="F597" s="129">
        <v>63.7</v>
      </c>
      <c r="G597" s="129">
        <v>0</v>
      </c>
      <c r="H597" s="129">
        <v>152.97</v>
      </c>
      <c r="I597" s="130" t="s">
        <v>400</v>
      </c>
    </row>
    <row r="598" spans="1:9" ht="12.75" customHeight="1" x14ac:dyDescent="0.25">
      <c r="A598" s="127">
        <v>570510</v>
      </c>
      <c r="B598" s="140" t="s">
        <v>890</v>
      </c>
      <c r="C598" s="141"/>
      <c r="D598" s="128" t="s">
        <v>472</v>
      </c>
      <c r="E598" s="129">
        <v>46.1</v>
      </c>
      <c r="F598" s="129">
        <v>60.39</v>
      </c>
      <c r="G598" s="129">
        <v>0</v>
      </c>
      <c r="H598" s="129">
        <v>106.49</v>
      </c>
      <c r="I598" s="130" t="s">
        <v>400</v>
      </c>
    </row>
    <row r="599" spans="1:9" ht="12.75" customHeight="1" x14ac:dyDescent="0.25">
      <c r="A599" s="127">
        <v>570500</v>
      </c>
      <c r="B599" s="140" t="s">
        <v>891</v>
      </c>
      <c r="C599" s="141"/>
      <c r="D599" s="128" t="s">
        <v>472</v>
      </c>
      <c r="E599" s="129">
        <v>56.2</v>
      </c>
      <c r="F599" s="129">
        <v>63.7</v>
      </c>
      <c r="G599" s="129">
        <v>0</v>
      </c>
      <c r="H599" s="129">
        <v>119.9</v>
      </c>
      <c r="I599" s="130" t="s">
        <v>400</v>
      </c>
    </row>
    <row r="600" spans="1:9" x14ac:dyDescent="0.2">
      <c r="A600" s="127">
        <v>801400</v>
      </c>
      <c r="B600" s="140" t="s">
        <v>892</v>
      </c>
      <c r="C600" s="141"/>
      <c r="D600" s="128" t="s">
        <v>866</v>
      </c>
      <c r="E600" s="132">
        <v>1313.35</v>
      </c>
      <c r="F600" s="129">
        <v>0</v>
      </c>
      <c r="G600" s="129">
        <v>0</v>
      </c>
      <c r="H600" s="132">
        <v>1313.35</v>
      </c>
      <c r="I600" s="131"/>
    </row>
    <row r="601" spans="1:9" ht="12.75" customHeight="1" x14ac:dyDescent="0.25">
      <c r="A601" s="127">
        <v>550800</v>
      </c>
      <c r="B601" s="140" t="s">
        <v>893</v>
      </c>
      <c r="C601" s="141"/>
      <c r="D601" s="128" t="s">
        <v>894</v>
      </c>
      <c r="E601" s="129">
        <v>8.7799999999999994</v>
      </c>
      <c r="F601" s="129">
        <v>0.09</v>
      </c>
      <c r="G601" s="129">
        <v>0</v>
      </c>
      <c r="H601" s="129">
        <v>8.8699999999999992</v>
      </c>
      <c r="I601" s="130" t="s">
        <v>400</v>
      </c>
    </row>
    <row r="602" spans="1:9" ht="12.75" customHeight="1" x14ac:dyDescent="0.25">
      <c r="A602" s="127">
        <v>550810</v>
      </c>
      <c r="B602" s="140" t="s">
        <v>895</v>
      </c>
      <c r="C602" s="141"/>
      <c r="D602" s="128" t="s">
        <v>894</v>
      </c>
      <c r="E602" s="129">
        <v>8.7799999999999994</v>
      </c>
      <c r="F602" s="129">
        <v>0.09</v>
      </c>
      <c r="G602" s="129">
        <v>0</v>
      </c>
      <c r="H602" s="129">
        <v>8.8699999999999992</v>
      </c>
      <c r="I602" s="130" t="s">
        <v>400</v>
      </c>
    </row>
    <row r="603" spans="1:9" ht="12.75" customHeight="1" x14ac:dyDescent="0.25">
      <c r="A603" s="127">
        <v>546120</v>
      </c>
      <c r="B603" s="140" t="s">
        <v>896</v>
      </c>
      <c r="C603" s="141"/>
      <c r="D603" s="128" t="s">
        <v>399</v>
      </c>
      <c r="E603" s="129">
        <v>38.58</v>
      </c>
      <c r="F603" s="129">
        <v>42.25</v>
      </c>
      <c r="G603" s="129">
        <v>0</v>
      </c>
      <c r="H603" s="129">
        <v>80.83</v>
      </c>
      <c r="I603" s="130" t="s">
        <v>400</v>
      </c>
    </row>
    <row r="606" spans="1:9" x14ac:dyDescent="0.25">
      <c r="A606" s="122" t="s">
        <v>388</v>
      </c>
    </row>
    <row r="607" spans="1:9" x14ac:dyDescent="0.25">
      <c r="A607" s="122" t="s">
        <v>897</v>
      </c>
    </row>
    <row r="608" spans="1:9" x14ac:dyDescent="0.25">
      <c r="A608" s="124" t="s">
        <v>390</v>
      </c>
      <c r="B608" s="138" t="s">
        <v>391</v>
      </c>
      <c r="C608" s="139"/>
      <c r="D608" s="125" t="s">
        <v>392</v>
      </c>
      <c r="E608" s="126" t="s">
        <v>393</v>
      </c>
      <c r="F608" s="126" t="s">
        <v>394</v>
      </c>
      <c r="G608" s="126" t="s">
        <v>395</v>
      </c>
      <c r="H608" s="126" t="s">
        <v>396</v>
      </c>
      <c r="I608" s="124" t="s">
        <v>397</v>
      </c>
    </row>
    <row r="609" spans="1:9" x14ac:dyDescent="0.25">
      <c r="A609" s="127">
        <v>850000</v>
      </c>
      <c r="B609" s="140" t="s">
        <v>898</v>
      </c>
      <c r="C609" s="141"/>
      <c r="D609" s="128" t="s">
        <v>411</v>
      </c>
      <c r="E609" s="132">
        <v>2846.96</v>
      </c>
      <c r="F609" s="129">
        <v>584.62</v>
      </c>
      <c r="G609" s="132">
        <v>1252.8900000000001</v>
      </c>
      <c r="H609" s="132">
        <v>4684.47</v>
      </c>
      <c r="I609" s="130" t="s">
        <v>400</v>
      </c>
    </row>
    <row r="610" spans="1:9" ht="12.75" customHeight="1" x14ac:dyDescent="0.25">
      <c r="A610" s="127">
        <v>863000</v>
      </c>
      <c r="B610" s="140" t="s">
        <v>899</v>
      </c>
      <c r="C610" s="141"/>
      <c r="D610" s="128" t="s">
        <v>409</v>
      </c>
      <c r="E610" s="129">
        <v>25.35</v>
      </c>
      <c r="F610" s="129">
        <v>26.95</v>
      </c>
      <c r="G610" s="129">
        <v>3.71</v>
      </c>
      <c r="H610" s="129">
        <v>56.01</v>
      </c>
      <c r="I610" s="130" t="s">
        <v>400</v>
      </c>
    </row>
    <row r="611" spans="1:9" ht="12.75" customHeight="1" x14ac:dyDescent="0.2">
      <c r="A611" s="127">
        <v>831000</v>
      </c>
      <c r="B611" s="140" t="s">
        <v>900</v>
      </c>
      <c r="C611" s="141"/>
      <c r="D611" s="128" t="s">
        <v>482</v>
      </c>
      <c r="E611" s="129">
        <v>20.91</v>
      </c>
      <c r="F611" s="129">
        <v>6.34</v>
      </c>
      <c r="G611" s="129">
        <v>0</v>
      </c>
      <c r="H611" s="129">
        <v>27.25</v>
      </c>
      <c r="I611" s="131"/>
    </row>
    <row r="612" spans="1:9" ht="12.75" customHeight="1" x14ac:dyDescent="0.2">
      <c r="A612" s="127">
        <v>830000</v>
      </c>
      <c r="B612" s="140" t="s">
        <v>901</v>
      </c>
      <c r="C612" s="141"/>
      <c r="D612" s="128" t="s">
        <v>482</v>
      </c>
      <c r="E612" s="129">
        <v>10.26</v>
      </c>
      <c r="F612" s="129">
        <v>18.37</v>
      </c>
      <c r="G612" s="129">
        <v>0</v>
      </c>
      <c r="H612" s="129">
        <v>28.63</v>
      </c>
      <c r="I612" s="131"/>
    </row>
    <row r="613" spans="1:9" ht="12.75" customHeight="1" x14ac:dyDescent="0.2">
      <c r="A613" s="127">
        <v>800400</v>
      </c>
      <c r="B613" s="140" t="s">
        <v>902</v>
      </c>
      <c r="C613" s="141"/>
      <c r="D613" s="128" t="s">
        <v>482</v>
      </c>
      <c r="E613" s="129">
        <v>0</v>
      </c>
      <c r="F613" s="129">
        <v>0.35</v>
      </c>
      <c r="G613" s="129">
        <v>3</v>
      </c>
      <c r="H613" s="129">
        <v>3.35</v>
      </c>
      <c r="I613" s="131"/>
    </row>
    <row r="614" spans="1:9" x14ac:dyDescent="0.2">
      <c r="A614" s="127">
        <v>800000</v>
      </c>
      <c r="B614" s="140" t="s">
        <v>903</v>
      </c>
      <c r="C614" s="141"/>
      <c r="D614" s="128" t="s">
        <v>409</v>
      </c>
      <c r="E614" s="129">
        <v>6.1</v>
      </c>
      <c r="F614" s="129">
        <v>1.68</v>
      </c>
      <c r="G614" s="129">
        <v>0</v>
      </c>
      <c r="H614" s="129">
        <v>7.78</v>
      </c>
      <c r="I614" s="131"/>
    </row>
    <row r="615" spans="1:9" ht="12.75" customHeight="1" x14ac:dyDescent="0.2">
      <c r="A615" s="127">
        <v>800300</v>
      </c>
      <c r="B615" s="140" t="s">
        <v>904</v>
      </c>
      <c r="C615" s="141"/>
      <c r="D615" s="128" t="s">
        <v>411</v>
      </c>
      <c r="E615" s="129">
        <v>0.6</v>
      </c>
      <c r="F615" s="129">
        <v>0.17</v>
      </c>
      <c r="G615" s="129">
        <v>0</v>
      </c>
      <c r="H615" s="129">
        <v>0.77</v>
      </c>
      <c r="I615" s="131"/>
    </row>
    <row r="616" spans="1:9" ht="12.75" customHeight="1" x14ac:dyDescent="0.2">
      <c r="A616" s="127">
        <v>800350</v>
      </c>
      <c r="B616" s="140" t="s">
        <v>905</v>
      </c>
      <c r="C616" s="141"/>
      <c r="D616" s="128" t="s">
        <v>409</v>
      </c>
      <c r="E616" s="129">
        <v>0.52</v>
      </c>
      <c r="F616" s="129">
        <v>0.28000000000000003</v>
      </c>
      <c r="G616" s="129">
        <v>0</v>
      </c>
      <c r="H616" s="129">
        <v>0.8</v>
      </c>
      <c r="I616" s="131"/>
    </row>
    <row r="617" spans="1:9" ht="12.75" customHeight="1" x14ac:dyDescent="0.25">
      <c r="A617" s="127">
        <v>860200</v>
      </c>
      <c r="B617" s="140" t="s">
        <v>906</v>
      </c>
      <c r="C617" s="141"/>
      <c r="D617" s="128" t="s">
        <v>399</v>
      </c>
      <c r="E617" s="129">
        <v>214.95</v>
      </c>
      <c r="F617" s="129">
        <v>482.59</v>
      </c>
      <c r="G617" s="129">
        <v>0</v>
      </c>
      <c r="H617" s="129">
        <v>697.54</v>
      </c>
      <c r="I617" s="130" t="s">
        <v>400</v>
      </c>
    </row>
    <row r="618" spans="1:9" ht="12.75" customHeight="1" x14ac:dyDescent="0.25">
      <c r="A618" s="127">
        <v>860150</v>
      </c>
      <c r="B618" s="140" t="s">
        <v>907</v>
      </c>
      <c r="C618" s="141"/>
      <c r="D618" s="128" t="s">
        <v>399</v>
      </c>
      <c r="E618" s="129">
        <v>214.95</v>
      </c>
      <c r="F618" s="129">
        <v>351.89</v>
      </c>
      <c r="G618" s="129">
        <v>0</v>
      </c>
      <c r="H618" s="129">
        <v>566.84</v>
      </c>
      <c r="I618" s="130" t="s">
        <v>400</v>
      </c>
    </row>
    <row r="619" spans="1:9" ht="12.75" customHeight="1" x14ac:dyDescent="0.25">
      <c r="A619" s="127">
        <v>860100</v>
      </c>
      <c r="B619" s="140" t="s">
        <v>908</v>
      </c>
      <c r="C619" s="141"/>
      <c r="D619" s="128" t="s">
        <v>399</v>
      </c>
      <c r="E619" s="129">
        <v>214.95</v>
      </c>
      <c r="F619" s="129">
        <v>391.7</v>
      </c>
      <c r="G619" s="129">
        <v>0</v>
      </c>
      <c r="H619" s="129">
        <v>606.65</v>
      </c>
      <c r="I619" s="130" t="s">
        <v>400</v>
      </c>
    </row>
    <row r="620" spans="1:9" ht="12.75" customHeight="1" x14ac:dyDescent="0.25">
      <c r="A620" s="127">
        <v>860000</v>
      </c>
      <c r="B620" s="140" t="s">
        <v>909</v>
      </c>
      <c r="C620" s="141"/>
      <c r="D620" s="128" t="s">
        <v>399</v>
      </c>
      <c r="E620" s="129">
        <v>214.95</v>
      </c>
      <c r="F620" s="129">
        <v>297.18</v>
      </c>
      <c r="G620" s="129">
        <v>0</v>
      </c>
      <c r="H620" s="129">
        <v>512.13</v>
      </c>
      <c r="I620" s="130" t="s">
        <v>400</v>
      </c>
    </row>
    <row r="621" spans="1:9" x14ac:dyDescent="0.2">
      <c r="A621" s="127">
        <v>800200</v>
      </c>
      <c r="B621" s="140" t="s">
        <v>910</v>
      </c>
      <c r="C621" s="141"/>
      <c r="D621" s="128" t="s">
        <v>409</v>
      </c>
      <c r="E621" s="129">
        <v>7.91</v>
      </c>
      <c r="F621" s="129">
        <v>0.16</v>
      </c>
      <c r="G621" s="129">
        <v>0</v>
      </c>
      <c r="H621" s="129">
        <v>8.07</v>
      </c>
      <c r="I621" s="131"/>
    </row>
    <row r="622" spans="1:9" x14ac:dyDescent="0.2">
      <c r="A622" s="127">
        <v>800100</v>
      </c>
      <c r="B622" s="140" t="s">
        <v>911</v>
      </c>
      <c r="C622" s="141"/>
      <c r="D622" s="128" t="s">
        <v>409</v>
      </c>
      <c r="E622" s="129">
        <v>2.39</v>
      </c>
      <c r="F622" s="129">
        <v>2.56</v>
      </c>
      <c r="G622" s="129">
        <v>0</v>
      </c>
      <c r="H622" s="129">
        <v>4.95</v>
      </c>
      <c r="I622" s="131"/>
    </row>
    <row r="623" spans="1:9" ht="12.75" customHeight="1" x14ac:dyDescent="0.2">
      <c r="A623" s="127">
        <v>844000</v>
      </c>
      <c r="B623" s="140" t="s">
        <v>912</v>
      </c>
      <c r="C623" s="141"/>
      <c r="D623" s="128" t="s">
        <v>411</v>
      </c>
      <c r="E623" s="132">
        <v>3344.14</v>
      </c>
      <c r="F623" s="129">
        <v>0</v>
      </c>
      <c r="G623" s="129">
        <v>0</v>
      </c>
      <c r="H623" s="132">
        <v>3344.14</v>
      </c>
      <c r="I623" s="131"/>
    </row>
    <row r="624" spans="1:9" ht="12.75" customHeight="1" x14ac:dyDescent="0.2">
      <c r="A624" s="127">
        <v>843000</v>
      </c>
      <c r="B624" s="140" t="s">
        <v>913</v>
      </c>
      <c r="C624" s="141"/>
      <c r="D624" s="128" t="s">
        <v>409</v>
      </c>
      <c r="E624" s="129">
        <v>255.2</v>
      </c>
      <c r="F624" s="129">
        <v>0</v>
      </c>
      <c r="G624" s="129">
        <v>0</v>
      </c>
      <c r="H624" s="129">
        <v>255.2</v>
      </c>
      <c r="I624" s="131"/>
    </row>
    <row r="625" spans="1:9" ht="12.75" customHeight="1" x14ac:dyDescent="0.2">
      <c r="A625" s="127">
        <v>842000</v>
      </c>
      <c r="B625" s="140" t="s">
        <v>914</v>
      </c>
      <c r="C625" s="141"/>
      <c r="D625" s="128" t="s">
        <v>409</v>
      </c>
      <c r="E625" s="129">
        <v>132.12</v>
      </c>
      <c r="F625" s="129">
        <v>2.75</v>
      </c>
      <c r="G625" s="129">
        <v>0</v>
      </c>
      <c r="H625" s="129">
        <v>134.87</v>
      </c>
      <c r="I625" s="131"/>
    </row>
    <row r="626" spans="1:9" x14ac:dyDescent="0.2">
      <c r="A626" s="127">
        <v>841000</v>
      </c>
      <c r="B626" s="140" t="s">
        <v>915</v>
      </c>
      <c r="C626" s="141"/>
      <c r="D626" s="128" t="s">
        <v>482</v>
      </c>
      <c r="E626" s="129">
        <v>9.16</v>
      </c>
      <c r="F626" s="129">
        <v>0</v>
      </c>
      <c r="G626" s="129">
        <v>0</v>
      </c>
      <c r="H626" s="129">
        <v>9.16</v>
      </c>
      <c r="I626" s="131"/>
    </row>
    <row r="627" spans="1:9" ht="12.75" customHeight="1" x14ac:dyDescent="0.2">
      <c r="A627" s="127">
        <v>840000</v>
      </c>
      <c r="B627" s="140" t="s">
        <v>916</v>
      </c>
      <c r="C627" s="141"/>
      <c r="D627" s="128" t="s">
        <v>482</v>
      </c>
      <c r="E627" s="129">
        <v>25.3</v>
      </c>
      <c r="F627" s="129">
        <v>0</v>
      </c>
      <c r="G627" s="129">
        <v>0</v>
      </c>
      <c r="H627" s="129">
        <v>25.3</v>
      </c>
      <c r="I627" s="131"/>
    </row>
    <row r="630" spans="1:9" x14ac:dyDescent="0.25">
      <c r="A630" s="122" t="s">
        <v>388</v>
      </c>
    </row>
    <row r="631" spans="1:9" x14ac:dyDescent="0.25">
      <c r="A631" s="122" t="s">
        <v>917</v>
      </c>
    </row>
    <row r="632" spans="1:9" x14ac:dyDescent="0.25">
      <c r="A632" s="124" t="s">
        <v>390</v>
      </c>
      <c r="B632" s="138" t="s">
        <v>391</v>
      </c>
      <c r="C632" s="139"/>
      <c r="D632" s="125" t="s">
        <v>392</v>
      </c>
      <c r="E632" s="126" t="s">
        <v>393</v>
      </c>
      <c r="F632" s="126" t="s">
        <v>394</v>
      </c>
      <c r="G632" s="126" t="s">
        <v>395</v>
      </c>
      <c r="H632" s="126" t="s">
        <v>396</v>
      </c>
      <c r="I632" s="124" t="s">
        <v>397</v>
      </c>
    </row>
    <row r="633" spans="1:9" ht="12.75" customHeight="1" x14ac:dyDescent="0.2">
      <c r="A633" s="127">
        <v>824000</v>
      </c>
      <c r="B633" s="140" t="s">
        <v>918</v>
      </c>
      <c r="C633" s="141"/>
      <c r="D633" s="128" t="s">
        <v>411</v>
      </c>
      <c r="E633" s="129">
        <v>10.66</v>
      </c>
      <c r="F633" s="129">
        <v>90</v>
      </c>
      <c r="G633" s="129">
        <v>0</v>
      </c>
      <c r="H633" s="129">
        <v>100.66</v>
      </c>
      <c r="I633" s="131"/>
    </row>
    <row r="634" spans="1:9" ht="12.75" customHeight="1" x14ac:dyDescent="0.25">
      <c r="A634" s="127">
        <v>813500</v>
      </c>
      <c r="B634" s="140" t="s">
        <v>919</v>
      </c>
      <c r="C634" s="141"/>
      <c r="D634" s="128" t="s">
        <v>482</v>
      </c>
      <c r="E634" s="129">
        <v>251.29</v>
      </c>
      <c r="F634" s="129">
        <v>291.60000000000002</v>
      </c>
      <c r="G634" s="129">
        <v>0</v>
      </c>
      <c r="H634" s="129">
        <v>542.89</v>
      </c>
      <c r="I634" s="130" t="s">
        <v>400</v>
      </c>
    </row>
    <row r="635" spans="1:9" ht="12.75" customHeight="1" x14ac:dyDescent="0.25">
      <c r="A635" s="127">
        <v>814000</v>
      </c>
      <c r="B635" s="140" t="s">
        <v>920</v>
      </c>
      <c r="C635" s="141"/>
      <c r="D635" s="128" t="s">
        <v>482</v>
      </c>
      <c r="E635" s="129">
        <v>18.78</v>
      </c>
      <c r="F635" s="129">
        <v>0</v>
      </c>
      <c r="G635" s="129">
        <v>190.71</v>
      </c>
      <c r="H635" s="129">
        <v>209.49</v>
      </c>
      <c r="I635" s="130" t="s">
        <v>400</v>
      </c>
    </row>
    <row r="636" spans="1:9" ht="12.75" customHeight="1" x14ac:dyDescent="0.25">
      <c r="A636" s="127">
        <v>813000</v>
      </c>
      <c r="B636" s="140" t="s">
        <v>921</v>
      </c>
      <c r="C636" s="141"/>
      <c r="D636" s="128" t="s">
        <v>482</v>
      </c>
      <c r="E636" s="129">
        <v>18.78</v>
      </c>
      <c r="F636" s="129">
        <v>0</v>
      </c>
      <c r="G636" s="129">
        <v>193.18</v>
      </c>
      <c r="H636" s="129">
        <v>211.96</v>
      </c>
      <c r="I636" s="130" t="s">
        <v>400</v>
      </c>
    </row>
    <row r="637" spans="1:9" ht="12.75" customHeight="1" x14ac:dyDescent="0.2">
      <c r="A637" s="127">
        <v>823000</v>
      </c>
      <c r="B637" s="140" t="s">
        <v>922</v>
      </c>
      <c r="C637" s="141"/>
      <c r="D637" s="128" t="s">
        <v>482</v>
      </c>
      <c r="E637" s="129">
        <v>50.25</v>
      </c>
      <c r="F637" s="129">
        <v>167</v>
      </c>
      <c r="G637" s="129">
        <v>0</v>
      </c>
      <c r="H637" s="129">
        <v>217.25</v>
      </c>
      <c r="I637" s="131"/>
    </row>
    <row r="638" spans="1:9" ht="12.75" customHeight="1" x14ac:dyDescent="0.2">
      <c r="A638" s="127">
        <v>894350</v>
      </c>
      <c r="B638" s="140" t="s">
        <v>923</v>
      </c>
      <c r="C638" s="141"/>
      <c r="D638" s="128" t="s">
        <v>409</v>
      </c>
      <c r="E638" s="129">
        <v>14.37</v>
      </c>
      <c r="F638" s="129">
        <v>25.72</v>
      </c>
      <c r="G638" s="129">
        <v>0</v>
      </c>
      <c r="H638" s="129">
        <v>40.090000000000003</v>
      </c>
      <c r="I638" s="131"/>
    </row>
    <row r="639" spans="1:9" ht="12.75" customHeight="1" x14ac:dyDescent="0.2">
      <c r="A639" s="127">
        <v>822100</v>
      </c>
      <c r="B639" s="140" t="s">
        <v>924</v>
      </c>
      <c r="C639" s="141"/>
      <c r="D639" s="128" t="s">
        <v>409</v>
      </c>
      <c r="E639" s="129">
        <v>7.5</v>
      </c>
      <c r="F639" s="129">
        <v>11.89</v>
      </c>
      <c r="G639" s="129">
        <v>0</v>
      </c>
      <c r="H639" s="129">
        <v>19.39</v>
      </c>
      <c r="I639" s="131"/>
    </row>
    <row r="640" spans="1:9" ht="12.75" customHeight="1" x14ac:dyDescent="0.2">
      <c r="A640" s="127">
        <v>822000</v>
      </c>
      <c r="B640" s="140" t="s">
        <v>925</v>
      </c>
      <c r="C640" s="141"/>
      <c r="D640" s="128" t="s">
        <v>409</v>
      </c>
      <c r="E640" s="129">
        <v>7.5</v>
      </c>
      <c r="F640" s="129">
        <v>15.12</v>
      </c>
      <c r="G640" s="129">
        <v>0</v>
      </c>
      <c r="H640" s="129">
        <v>22.62</v>
      </c>
      <c r="I640" s="131"/>
    </row>
    <row r="641" spans="1:9" ht="12.75" customHeight="1" x14ac:dyDescent="0.2">
      <c r="A641" s="127">
        <v>822200</v>
      </c>
      <c r="B641" s="140" t="s">
        <v>926</v>
      </c>
      <c r="C641" s="141"/>
      <c r="D641" s="128" t="s">
        <v>409</v>
      </c>
      <c r="E641" s="129">
        <v>7.5</v>
      </c>
      <c r="F641" s="129">
        <v>7.99</v>
      </c>
      <c r="G641" s="129">
        <v>0</v>
      </c>
      <c r="H641" s="129">
        <v>15.49</v>
      </c>
      <c r="I641" s="131"/>
    </row>
    <row r="642" spans="1:9" ht="12.75" customHeight="1" x14ac:dyDescent="0.2">
      <c r="A642" s="127">
        <v>894400</v>
      </c>
      <c r="B642" s="140" t="s">
        <v>927</v>
      </c>
      <c r="C642" s="141"/>
      <c r="D642" s="128" t="s">
        <v>409</v>
      </c>
      <c r="E642" s="129">
        <v>14.37</v>
      </c>
      <c r="F642" s="129">
        <v>47.98</v>
      </c>
      <c r="G642" s="129">
        <v>0</v>
      </c>
      <c r="H642" s="129">
        <v>62.35</v>
      </c>
      <c r="I642" s="131"/>
    </row>
    <row r="643" spans="1:9" ht="12.75" customHeight="1" x14ac:dyDescent="0.2">
      <c r="A643" s="127">
        <v>820000</v>
      </c>
      <c r="B643" s="140" t="s">
        <v>928</v>
      </c>
      <c r="C643" s="141"/>
      <c r="D643" s="128" t="s">
        <v>409</v>
      </c>
      <c r="E643" s="129">
        <v>114.08</v>
      </c>
      <c r="F643" s="129">
        <v>217.85</v>
      </c>
      <c r="G643" s="129">
        <v>0</v>
      </c>
      <c r="H643" s="129">
        <v>331.93</v>
      </c>
      <c r="I643" s="131"/>
    </row>
    <row r="644" spans="1:9" ht="12.75" customHeight="1" x14ac:dyDescent="0.25">
      <c r="A644" s="127">
        <v>871500</v>
      </c>
      <c r="B644" s="140" t="s">
        <v>929</v>
      </c>
      <c r="C644" s="141"/>
      <c r="D644" s="128" t="s">
        <v>411</v>
      </c>
      <c r="E644" s="132">
        <v>1864.03</v>
      </c>
      <c r="F644" s="132">
        <v>29371.96</v>
      </c>
      <c r="G644" s="132">
        <v>8723.43</v>
      </c>
      <c r="H644" s="132">
        <v>39959.42</v>
      </c>
      <c r="I644" s="130" t="s">
        <v>400</v>
      </c>
    </row>
    <row r="645" spans="1:9" ht="12.75" customHeight="1" x14ac:dyDescent="0.25">
      <c r="A645" s="127">
        <v>871600</v>
      </c>
      <c r="B645" s="140" t="s">
        <v>930</v>
      </c>
      <c r="C645" s="141"/>
      <c r="D645" s="128" t="s">
        <v>411</v>
      </c>
      <c r="E645" s="132">
        <v>1864.03</v>
      </c>
      <c r="F645" s="132">
        <v>30696.959999999999</v>
      </c>
      <c r="G645" s="132">
        <v>8723.43</v>
      </c>
      <c r="H645" s="132">
        <v>41284.42</v>
      </c>
      <c r="I645" s="130" t="s">
        <v>400</v>
      </c>
    </row>
    <row r="646" spans="1:9" ht="12.75" customHeight="1" x14ac:dyDescent="0.25">
      <c r="A646" s="127">
        <v>871700</v>
      </c>
      <c r="B646" s="140" t="s">
        <v>931</v>
      </c>
      <c r="C646" s="141"/>
      <c r="D646" s="128" t="s">
        <v>411</v>
      </c>
      <c r="E646" s="132">
        <v>1864.03</v>
      </c>
      <c r="F646" s="132">
        <v>32396.959999999999</v>
      </c>
      <c r="G646" s="132">
        <v>8723.43</v>
      </c>
      <c r="H646" s="132">
        <v>42984.42</v>
      </c>
      <c r="I646" s="130" t="s">
        <v>400</v>
      </c>
    </row>
    <row r="647" spans="1:9" ht="12.75" customHeight="1" x14ac:dyDescent="0.25">
      <c r="A647" s="127">
        <v>871800</v>
      </c>
      <c r="B647" s="140" t="s">
        <v>932</v>
      </c>
      <c r="C647" s="141"/>
      <c r="D647" s="128" t="s">
        <v>411</v>
      </c>
      <c r="E647" s="132">
        <v>1864.03</v>
      </c>
      <c r="F647" s="132">
        <v>32996.959999999999</v>
      </c>
      <c r="G647" s="132">
        <v>8723.43</v>
      </c>
      <c r="H647" s="132">
        <v>43584.42</v>
      </c>
      <c r="I647" s="130" t="s">
        <v>400</v>
      </c>
    </row>
    <row r="648" spans="1:9" ht="12.75" customHeight="1" x14ac:dyDescent="0.25">
      <c r="A648" s="127">
        <v>874950</v>
      </c>
      <c r="B648" s="140" t="s">
        <v>933</v>
      </c>
      <c r="C648" s="141"/>
      <c r="D648" s="128" t="s">
        <v>411</v>
      </c>
      <c r="E648" s="132">
        <v>1670.41</v>
      </c>
      <c r="F648" s="132">
        <v>19648.48</v>
      </c>
      <c r="G648" s="132">
        <v>4361.71</v>
      </c>
      <c r="H648" s="132">
        <v>25680.6</v>
      </c>
      <c r="I648" s="130" t="s">
        <v>400</v>
      </c>
    </row>
    <row r="649" spans="1:9" ht="12.75" customHeight="1" x14ac:dyDescent="0.25">
      <c r="A649" s="127">
        <v>876050</v>
      </c>
      <c r="B649" s="140" t="s">
        <v>934</v>
      </c>
      <c r="C649" s="141"/>
      <c r="D649" s="128" t="s">
        <v>411</v>
      </c>
      <c r="E649" s="132">
        <v>1670.41</v>
      </c>
      <c r="F649" s="132">
        <v>20848.48</v>
      </c>
      <c r="G649" s="132">
        <v>4361.71</v>
      </c>
      <c r="H649" s="132">
        <v>26880.6</v>
      </c>
      <c r="I649" s="130" t="s">
        <v>400</v>
      </c>
    </row>
    <row r="650" spans="1:9" ht="12.75" customHeight="1" x14ac:dyDescent="0.25">
      <c r="A650" s="127">
        <v>877250</v>
      </c>
      <c r="B650" s="140" t="s">
        <v>935</v>
      </c>
      <c r="C650" s="141"/>
      <c r="D650" s="128" t="s">
        <v>411</v>
      </c>
      <c r="E650" s="132">
        <v>1670.41</v>
      </c>
      <c r="F650" s="132">
        <v>23948.48</v>
      </c>
      <c r="G650" s="132">
        <v>4361.71</v>
      </c>
      <c r="H650" s="132">
        <v>29980.6</v>
      </c>
      <c r="I650" s="130" t="s">
        <v>400</v>
      </c>
    </row>
    <row r="651" spans="1:9" ht="12.75" customHeight="1" x14ac:dyDescent="0.25">
      <c r="A651" s="127">
        <v>878350</v>
      </c>
      <c r="B651" s="140" t="s">
        <v>936</v>
      </c>
      <c r="C651" s="141"/>
      <c r="D651" s="128" t="s">
        <v>411</v>
      </c>
      <c r="E651" s="132">
        <v>1670.41</v>
      </c>
      <c r="F651" s="132">
        <v>25648.48</v>
      </c>
      <c r="G651" s="132">
        <v>4361.71</v>
      </c>
      <c r="H651" s="132">
        <v>31680.6</v>
      </c>
      <c r="I651" s="130" t="s">
        <v>400</v>
      </c>
    </row>
    <row r="652" spans="1:9" ht="12.75" customHeight="1" x14ac:dyDescent="0.25">
      <c r="A652" s="127">
        <v>874900</v>
      </c>
      <c r="B652" s="140" t="s">
        <v>937</v>
      </c>
      <c r="C652" s="141"/>
      <c r="D652" s="128" t="s">
        <v>411</v>
      </c>
      <c r="E652" s="132">
        <v>1450.66</v>
      </c>
      <c r="F652" s="132">
        <v>12948.48</v>
      </c>
      <c r="G652" s="132">
        <v>4361.71</v>
      </c>
      <c r="H652" s="132">
        <v>18760.849999999999</v>
      </c>
      <c r="I652" s="130" t="s">
        <v>400</v>
      </c>
    </row>
    <row r="653" spans="1:9" ht="12.75" customHeight="1" x14ac:dyDescent="0.25">
      <c r="A653" s="127">
        <v>876000</v>
      </c>
      <c r="B653" s="140" t="s">
        <v>938</v>
      </c>
      <c r="C653" s="141"/>
      <c r="D653" s="128" t="s">
        <v>411</v>
      </c>
      <c r="E653" s="132">
        <v>1450.66</v>
      </c>
      <c r="F653" s="132">
        <v>13548.48</v>
      </c>
      <c r="G653" s="132">
        <v>4361.71</v>
      </c>
      <c r="H653" s="132">
        <v>19360.849999999999</v>
      </c>
      <c r="I653" s="130" t="s">
        <v>400</v>
      </c>
    </row>
    <row r="654" spans="1:9" ht="12.75" customHeight="1" x14ac:dyDescent="0.25">
      <c r="A654" s="127">
        <v>877200</v>
      </c>
      <c r="B654" s="140" t="s">
        <v>939</v>
      </c>
      <c r="C654" s="141"/>
      <c r="D654" s="128" t="s">
        <v>411</v>
      </c>
      <c r="E654" s="132">
        <v>1450.66</v>
      </c>
      <c r="F654" s="132">
        <v>15548.48</v>
      </c>
      <c r="G654" s="132">
        <v>4361.71</v>
      </c>
      <c r="H654" s="132">
        <v>21360.85</v>
      </c>
      <c r="I654" s="130" t="s">
        <v>400</v>
      </c>
    </row>
    <row r="655" spans="1:9" ht="12.75" customHeight="1" x14ac:dyDescent="0.25">
      <c r="A655" s="127">
        <v>878300</v>
      </c>
      <c r="B655" s="140" t="s">
        <v>940</v>
      </c>
      <c r="C655" s="141"/>
      <c r="D655" s="128" t="s">
        <v>411</v>
      </c>
      <c r="E655" s="132">
        <v>1450.66</v>
      </c>
      <c r="F655" s="132">
        <v>16648.48</v>
      </c>
      <c r="G655" s="132">
        <v>4361.71</v>
      </c>
      <c r="H655" s="132">
        <v>22460.85</v>
      </c>
      <c r="I655" s="130" t="s">
        <v>400</v>
      </c>
    </row>
    <row r="656" spans="1:9" ht="12.75" customHeight="1" x14ac:dyDescent="0.2">
      <c r="A656" s="127">
        <v>821000</v>
      </c>
      <c r="B656" s="140" t="s">
        <v>941</v>
      </c>
      <c r="C656" s="141"/>
      <c r="D656" s="128" t="s">
        <v>411</v>
      </c>
      <c r="E656" s="129">
        <v>30.11</v>
      </c>
      <c r="F656" s="129">
        <v>74.84</v>
      </c>
      <c r="G656" s="129">
        <v>0</v>
      </c>
      <c r="H656" s="129">
        <v>104.95</v>
      </c>
      <c r="I656" s="131"/>
    </row>
    <row r="657" spans="1:9" ht="12.75" customHeight="1" x14ac:dyDescent="0.2">
      <c r="A657" s="127">
        <v>821300</v>
      </c>
      <c r="B657" s="140" t="s">
        <v>942</v>
      </c>
      <c r="C657" s="141"/>
      <c r="D657" s="128" t="s">
        <v>411</v>
      </c>
      <c r="E657" s="129">
        <v>129.43</v>
      </c>
      <c r="F657" s="129">
        <v>302.57</v>
      </c>
      <c r="G657" s="129">
        <v>0</v>
      </c>
      <c r="H657" s="129">
        <v>432</v>
      </c>
      <c r="I657" s="131"/>
    </row>
    <row r="658" spans="1:9" ht="12.75" customHeight="1" x14ac:dyDescent="0.2">
      <c r="A658" s="127">
        <v>821350</v>
      </c>
      <c r="B658" s="140" t="s">
        <v>943</v>
      </c>
      <c r="C658" s="141"/>
      <c r="D658" s="128" t="s">
        <v>411</v>
      </c>
      <c r="E658" s="129">
        <v>129.43</v>
      </c>
      <c r="F658" s="129">
        <v>351.99</v>
      </c>
      <c r="G658" s="129">
        <v>0</v>
      </c>
      <c r="H658" s="129">
        <v>481.42</v>
      </c>
      <c r="I658" s="131"/>
    </row>
    <row r="659" spans="1:9" ht="12.75" customHeight="1" x14ac:dyDescent="0.2">
      <c r="A659" s="127">
        <v>821400</v>
      </c>
      <c r="B659" s="140" t="s">
        <v>944</v>
      </c>
      <c r="C659" s="141"/>
      <c r="D659" s="128" t="s">
        <v>411</v>
      </c>
      <c r="E659" s="129">
        <v>140.03</v>
      </c>
      <c r="F659" s="129">
        <v>401.07</v>
      </c>
      <c r="G659" s="129">
        <v>0</v>
      </c>
      <c r="H659" s="129">
        <v>541.1</v>
      </c>
      <c r="I659" s="131"/>
    </row>
    <row r="660" spans="1:9" x14ac:dyDescent="0.2">
      <c r="A660" s="127">
        <v>871000</v>
      </c>
      <c r="B660" s="140" t="s">
        <v>945</v>
      </c>
      <c r="C660" s="141"/>
      <c r="D660" s="128" t="s">
        <v>411</v>
      </c>
      <c r="E660" s="129">
        <v>7.33</v>
      </c>
      <c r="F660" s="129">
        <v>14.88</v>
      </c>
      <c r="G660" s="129">
        <v>0</v>
      </c>
      <c r="H660" s="129">
        <v>22.21</v>
      </c>
      <c r="I660" s="131"/>
    </row>
    <row r="661" spans="1:9" ht="12.75" customHeight="1" x14ac:dyDescent="0.2">
      <c r="A661" s="127">
        <v>870000</v>
      </c>
      <c r="B661" s="140" t="s">
        <v>946</v>
      </c>
      <c r="C661" s="141"/>
      <c r="D661" s="128" t="s">
        <v>411</v>
      </c>
      <c r="E661" s="129">
        <v>7.33</v>
      </c>
      <c r="F661" s="129">
        <v>13.55</v>
      </c>
      <c r="G661" s="129">
        <v>0</v>
      </c>
      <c r="H661" s="129">
        <v>20.88</v>
      </c>
      <c r="I661" s="131"/>
    </row>
    <row r="662" spans="1:9" x14ac:dyDescent="0.2">
      <c r="A662" s="127">
        <v>873000</v>
      </c>
      <c r="B662" s="140" t="s">
        <v>947</v>
      </c>
      <c r="C662" s="141"/>
      <c r="D662" s="128" t="s">
        <v>411</v>
      </c>
      <c r="E662" s="129">
        <v>7.33</v>
      </c>
      <c r="F662" s="129">
        <v>27.95</v>
      </c>
      <c r="G662" s="129">
        <v>0</v>
      </c>
      <c r="H662" s="129">
        <v>35.28</v>
      </c>
      <c r="I662" s="131"/>
    </row>
    <row r="663" spans="1:9" ht="12.75" customHeight="1" x14ac:dyDescent="0.2">
      <c r="A663" s="127">
        <v>872000</v>
      </c>
      <c r="B663" s="140" t="s">
        <v>948</v>
      </c>
      <c r="C663" s="141"/>
      <c r="D663" s="128" t="s">
        <v>411</v>
      </c>
      <c r="E663" s="129">
        <v>7.33</v>
      </c>
      <c r="F663" s="129">
        <v>26.35</v>
      </c>
      <c r="G663" s="129">
        <v>0</v>
      </c>
      <c r="H663" s="129">
        <v>33.68</v>
      </c>
      <c r="I663" s="131"/>
    </row>
    <row r="666" spans="1:9" x14ac:dyDescent="0.25">
      <c r="A666" s="122" t="s">
        <v>388</v>
      </c>
    </row>
    <row r="667" spans="1:9" x14ac:dyDescent="0.25">
      <c r="A667" s="122" t="s">
        <v>949</v>
      </c>
    </row>
    <row r="668" spans="1:9" x14ac:dyDescent="0.25">
      <c r="A668" s="124" t="s">
        <v>390</v>
      </c>
      <c r="B668" s="138" t="s">
        <v>391</v>
      </c>
      <c r="C668" s="139"/>
      <c r="D668" s="125" t="s">
        <v>392</v>
      </c>
      <c r="E668" s="126" t="s">
        <v>393</v>
      </c>
      <c r="F668" s="126" t="s">
        <v>394</v>
      </c>
      <c r="G668" s="126" t="s">
        <v>395</v>
      </c>
      <c r="H668" s="126" t="s">
        <v>396</v>
      </c>
      <c r="I668" s="124" t="s">
        <v>397</v>
      </c>
    </row>
    <row r="669" spans="1:9" ht="12.75" customHeight="1" x14ac:dyDescent="0.2">
      <c r="A669" s="127">
        <v>970050</v>
      </c>
      <c r="B669" s="140" t="s">
        <v>950</v>
      </c>
      <c r="C669" s="141"/>
      <c r="D669" s="128" t="s">
        <v>951</v>
      </c>
      <c r="E669" s="132">
        <v>3587.12</v>
      </c>
      <c r="F669" s="129">
        <v>0</v>
      </c>
      <c r="G669" s="129">
        <v>0</v>
      </c>
      <c r="H669" s="132">
        <v>3587.12</v>
      </c>
      <c r="I669" s="131"/>
    </row>
    <row r="670" spans="1:9" ht="12.75" customHeight="1" x14ac:dyDescent="0.2">
      <c r="A670" s="127">
        <v>970250</v>
      </c>
      <c r="B670" s="140" t="s">
        <v>952</v>
      </c>
      <c r="C670" s="141"/>
      <c r="D670" s="128" t="s">
        <v>951</v>
      </c>
      <c r="E670" s="132">
        <v>4681.99</v>
      </c>
      <c r="F670" s="129">
        <v>0</v>
      </c>
      <c r="G670" s="129">
        <v>0</v>
      </c>
      <c r="H670" s="132">
        <v>4681.99</v>
      </c>
      <c r="I670" s="131"/>
    </row>
    <row r="673" spans="1:9" x14ac:dyDescent="0.25">
      <c r="A673" s="122" t="s">
        <v>388</v>
      </c>
    </row>
    <row r="674" spans="1:9" x14ac:dyDescent="0.25">
      <c r="A674" s="122" t="s">
        <v>953</v>
      </c>
    </row>
    <row r="675" spans="1:9" x14ac:dyDescent="0.25">
      <c r="A675" s="124" t="s">
        <v>390</v>
      </c>
      <c r="B675" s="138" t="s">
        <v>391</v>
      </c>
      <c r="C675" s="139"/>
      <c r="D675" s="125" t="s">
        <v>392</v>
      </c>
      <c r="E675" s="126" t="s">
        <v>393</v>
      </c>
      <c r="F675" s="126" t="s">
        <v>394</v>
      </c>
      <c r="G675" s="126" t="s">
        <v>395</v>
      </c>
      <c r="H675" s="126" t="s">
        <v>396</v>
      </c>
      <c r="I675" s="124" t="s">
        <v>397</v>
      </c>
    </row>
    <row r="676" spans="1:9" ht="12.75" customHeight="1" x14ac:dyDescent="0.25">
      <c r="A676" s="127">
        <v>603010</v>
      </c>
      <c r="B676" s="140" t="s">
        <v>954</v>
      </c>
      <c r="C676" s="141"/>
      <c r="D676" s="128" t="s">
        <v>482</v>
      </c>
      <c r="E676" s="129">
        <v>19.809999999999999</v>
      </c>
      <c r="F676" s="129">
        <v>82</v>
      </c>
      <c r="G676" s="129">
        <v>1.98</v>
      </c>
      <c r="H676" s="129">
        <v>103.79</v>
      </c>
      <c r="I676" s="130" t="s">
        <v>400</v>
      </c>
    </row>
    <row r="677" spans="1:9" ht="12.75" customHeight="1" x14ac:dyDescent="0.25">
      <c r="A677" s="127">
        <v>603020</v>
      </c>
      <c r="B677" s="140" t="s">
        <v>955</v>
      </c>
      <c r="C677" s="141"/>
      <c r="D677" s="128" t="s">
        <v>482</v>
      </c>
      <c r="E677" s="129">
        <v>31.95</v>
      </c>
      <c r="F677" s="129">
        <v>119.2</v>
      </c>
      <c r="G677" s="129">
        <v>2.65</v>
      </c>
      <c r="H677" s="129">
        <v>153.80000000000001</v>
      </c>
      <c r="I677" s="130" t="s">
        <v>400</v>
      </c>
    </row>
    <row r="678" spans="1:9" ht="12.75" customHeight="1" x14ac:dyDescent="0.25">
      <c r="A678" s="127">
        <v>603040</v>
      </c>
      <c r="B678" s="140" t="s">
        <v>956</v>
      </c>
      <c r="C678" s="141"/>
      <c r="D678" s="128" t="s">
        <v>482</v>
      </c>
      <c r="E678" s="129">
        <v>47.92</v>
      </c>
      <c r="F678" s="129">
        <v>187.67</v>
      </c>
      <c r="G678" s="129">
        <v>3.31</v>
      </c>
      <c r="H678" s="129">
        <v>238.9</v>
      </c>
      <c r="I678" s="130" t="s">
        <v>400</v>
      </c>
    </row>
    <row r="679" spans="1:9" x14ac:dyDescent="0.2">
      <c r="A679" s="127">
        <v>421100</v>
      </c>
      <c r="B679" s="140" t="s">
        <v>957</v>
      </c>
      <c r="C679" s="141"/>
      <c r="D679" s="128" t="s">
        <v>399</v>
      </c>
      <c r="E679" s="129">
        <v>4.33</v>
      </c>
      <c r="F679" s="129">
        <v>0</v>
      </c>
      <c r="G679" s="129">
        <v>0</v>
      </c>
      <c r="H679" s="129">
        <v>4.33</v>
      </c>
      <c r="I679" s="131"/>
    </row>
    <row r="680" spans="1:9" ht="12.75" customHeight="1" x14ac:dyDescent="0.2">
      <c r="A680" s="127">
        <v>401110</v>
      </c>
      <c r="B680" s="140" t="s">
        <v>958</v>
      </c>
      <c r="C680" s="141"/>
      <c r="D680" s="128" t="s">
        <v>399</v>
      </c>
      <c r="E680" s="129">
        <v>3.33</v>
      </c>
      <c r="F680" s="129">
        <v>0</v>
      </c>
      <c r="G680" s="129">
        <v>0</v>
      </c>
      <c r="H680" s="129">
        <v>3.33</v>
      </c>
      <c r="I680" s="131"/>
    </row>
    <row r="681" spans="1:9" ht="12.75" customHeight="1" x14ac:dyDescent="0.2">
      <c r="A681" s="127">
        <v>401120</v>
      </c>
      <c r="B681" s="140" t="s">
        <v>959</v>
      </c>
      <c r="C681" s="141"/>
      <c r="D681" s="128" t="s">
        <v>399</v>
      </c>
      <c r="E681" s="129">
        <v>3.64</v>
      </c>
      <c r="F681" s="129">
        <v>0</v>
      </c>
      <c r="G681" s="129">
        <v>0</v>
      </c>
      <c r="H681" s="129">
        <v>3.64</v>
      </c>
      <c r="I681" s="131"/>
    </row>
    <row r="682" spans="1:9" x14ac:dyDescent="0.25">
      <c r="A682" s="127">
        <v>452010</v>
      </c>
      <c r="B682" s="140" t="s">
        <v>960</v>
      </c>
      <c r="C682" s="141"/>
      <c r="D682" s="128" t="s">
        <v>399</v>
      </c>
      <c r="E682" s="129">
        <v>4.4800000000000004</v>
      </c>
      <c r="F682" s="129">
        <v>0</v>
      </c>
      <c r="G682" s="129">
        <v>4.59</v>
      </c>
      <c r="H682" s="129">
        <v>9.08</v>
      </c>
      <c r="I682" s="130" t="s">
        <v>400</v>
      </c>
    </row>
    <row r="683" spans="1:9" ht="12.75" customHeight="1" x14ac:dyDescent="0.2">
      <c r="A683" s="127">
        <v>401020</v>
      </c>
      <c r="B683" s="140" t="s">
        <v>408</v>
      </c>
      <c r="C683" s="141"/>
      <c r="D683" s="128" t="s">
        <v>409</v>
      </c>
      <c r="E683" s="129">
        <v>0.69</v>
      </c>
      <c r="F683" s="129">
        <v>0</v>
      </c>
      <c r="G683" s="129">
        <v>0</v>
      </c>
      <c r="H683" s="129">
        <v>0.69</v>
      </c>
      <c r="I683" s="131"/>
    </row>
    <row r="684" spans="1:9" ht="12.75" customHeight="1" x14ac:dyDescent="0.2">
      <c r="A684" s="127">
        <v>401010</v>
      </c>
      <c r="B684" s="140" t="s">
        <v>410</v>
      </c>
      <c r="C684" s="141"/>
      <c r="D684" s="128" t="s">
        <v>411</v>
      </c>
      <c r="E684" s="129">
        <v>30.6</v>
      </c>
      <c r="F684" s="129">
        <v>0</v>
      </c>
      <c r="G684" s="129">
        <v>0</v>
      </c>
      <c r="H684" s="129">
        <v>30.6</v>
      </c>
      <c r="I684" s="131"/>
    </row>
    <row r="685" spans="1:9" ht="12.75" customHeight="1" x14ac:dyDescent="0.2">
      <c r="A685" s="127">
        <v>401150</v>
      </c>
      <c r="B685" s="140" t="s">
        <v>961</v>
      </c>
      <c r="C685" s="141"/>
      <c r="D685" s="128" t="s">
        <v>399</v>
      </c>
      <c r="E685" s="129">
        <v>2.82</v>
      </c>
      <c r="F685" s="129">
        <v>0</v>
      </c>
      <c r="G685" s="129">
        <v>0</v>
      </c>
      <c r="H685" s="129">
        <v>2.82</v>
      </c>
      <c r="I685" s="131"/>
    </row>
    <row r="686" spans="1:9" ht="12.75" customHeight="1" x14ac:dyDescent="0.2">
      <c r="A686" s="127">
        <v>401030</v>
      </c>
      <c r="B686" s="140" t="s">
        <v>962</v>
      </c>
      <c r="C686" s="141"/>
      <c r="D686" s="128" t="s">
        <v>399</v>
      </c>
      <c r="E686" s="129">
        <v>4.93</v>
      </c>
      <c r="F686" s="129">
        <v>0</v>
      </c>
      <c r="G686" s="129">
        <v>0</v>
      </c>
      <c r="H686" s="129">
        <v>4.93</v>
      </c>
      <c r="I686" s="131"/>
    </row>
    <row r="687" spans="1:9" ht="12.75" customHeight="1" x14ac:dyDescent="0.2">
      <c r="A687" s="127">
        <v>401040</v>
      </c>
      <c r="B687" s="140" t="s">
        <v>413</v>
      </c>
      <c r="C687" s="141"/>
      <c r="D687" s="128" t="s">
        <v>399</v>
      </c>
      <c r="E687" s="129">
        <v>5.0199999999999996</v>
      </c>
      <c r="F687" s="129">
        <v>0</v>
      </c>
      <c r="G687" s="129">
        <v>0</v>
      </c>
      <c r="H687" s="129">
        <v>5.0199999999999996</v>
      </c>
      <c r="I687" s="131"/>
    </row>
    <row r="688" spans="1:9" ht="12.75" customHeight="1" x14ac:dyDescent="0.2">
      <c r="A688" s="127">
        <v>401050</v>
      </c>
      <c r="B688" s="140" t="s">
        <v>963</v>
      </c>
      <c r="C688" s="141"/>
      <c r="D688" s="128" t="s">
        <v>399</v>
      </c>
      <c r="E688" s="129">
        <v>4.55</v>
      </c>
      <c r="F688" s="129">
        <v>0</v>
      </c>
      <c r="G688" s="129">
        <v>0</v>
      </c>
      <c r="H688" s="129">
        <v>4.55</v>
      </c>
      <c r="I688" s="131"/>
    </row>
    <row r="689" spans="1:9" ht="12.75" customHeight="1" x14ac:dyDescent="0.2">
      <c r="A689" s="127">
        <v>401140</v>
      </c>
      <c r="B689" s="140" t="s">
        <v>964</v>
      </c>
      <c r="C689" s="141"/>
      <c r="D689" s="128" t="s">
        <v>482</v>
      </c>
      <c r="E689" s="129">
        <v>0.26</v>
      </c>
      <c r="F689" s="129">
        <v>0</v>
      </c>
      <c r="G689" s="129">
        <v>0</v>
      </c>
      <c r="H689" s="129">
        <v>0.26</v>
      </c>
      <c r="I689" s="131"/>
    </row>
    <row r="690" spans="1:9" ht="12.75" customHeight="1" x14ac:dyDescent="0.2">
      <c r="A690" s="127">
        <v>511130</v>
      </c>
      <c r="B690" s="140" t="s">
        <v>965</v>
      </c>
      <c r="C690" s="141"/>
      <c r="D690" s="128" t="s">
        <v>409</v>
      </c>
      <c r="E690" s="129">
        <v>0.7</v>
      </c>
      <c r="F690" s="129">
        <v>0</v>
      </c>
      <c r="G690" s="129">
        <v>0</v>
      </c>
      <c r="H690" s="129">
        <v>0.7</v>
      </c>
      <c r="I690" s="131"/>
    </row>
    <row r="691" spans="1:9" ht="12.75" customHeight="1" x14ac:dyDescent="0.2">
      <c r="A691" s="127">
        <v>603030</v>
      </c>
      <c r="B691" s="140" t="s">
        <v>966</v>
      </c>
      <c r="C691" s="141"/>
      <c r="D691" s="128" t="s">
        <v>399</v>
      </c>
      <c r="E691" s="129">
        <v>6.55</v>
      </c>
      <c r="F691" s="129">
        <v>0</v>
      </c>
      <c r="G691" s="129">
        <v>0</v>
      </c>
      <c r="H691" s="129">
        <v>6.55</v>
      </c>
      <c r="I691" s="131"/>
    </row>
    <row r="692" spans="1:9" ht="12.75" customHeight="1" x14ac:dyDescent="0.2">
      <c r="A692" s="127">
        <v>520250</v>
      </c>
      <c r="B692" s="140" t="s">
        <v>503</v>
      </c>
      <c r="C692" s="141"/>
      <c r="D692" s="128" t="s">
        <v>399</v>
      </c>
      <c r="E692" s="129">
        <v>3.83</v>
      </c>
      <c r="F692" s="129">
        <v>0</v>
      </c>
      <c r="G692" s="129">
        <v>0</v>
      </c>
      <c r="H692" s="129">
        <v>3.83</v>
      </c>
      <c r="I692" s="131"/>
    </row>
    <row r="693" spans="1:9" ht="12.75" customHeight="1" x14ac:dyDescent="0.2">
      <c r="A693" s="127">
        <v>401130</v>
      </c>
      <c r="B693" s="140" t="s">
        <v>967</v>
      </c>
      <c r="C693" s="141"/>
      <c r="D693" s="128" t="s">
        <v>399</v>
      </c>
      <c r="E693" s="129">
        <v>2.4700000000000002</v>
      </c>
      <c r="F693" s="129">
        <v>0</v>
      </c>
      <c r="G693" s="129">
        <v>0</v>
      </c>
      <c r="H693" s="129">
        <v>2.4700000000000002</v>
      </c>
      <c r="I693" s="131"/>
    </row>
    <row r="694" spans="1:9" x14ac:dyDescent="0.2">
      <c r="A694" s="127">
        <v>401080</v>
      </c>
      <c r="B694" s="140" t="s">
        <v>968</v>
      </c>
      <c r="C694" s="141"/>
      <c r="D694" s="128" t="s">
        <v>399</v>
      </c>
      <c r="E694" s="129">
        <v>1.7</v>
      </c>
      <c r="F694" s="129">
        <v>0</v>
      </c>
      <c r="G694" s="129">
        <v>0</v>
      </c>
      <c r="H694" s="129">
        <v>1.7</v>
      </c>
      <c r="I694" s="131"/>
    </row>
    <row r="695" spans="1:9" x14ac:dyDescent="0.2">
      <c r="A695" s="127">
        <v>401060</v>
      </c>
      <c r="B695" s="140" t="s">
        <v>969</v>
      </c>
      <c r="C695" s="141"/>
      <c r="D695" s="128" t="s">
        <v>409</v>
      </c>
      <c r="E695" s="129">
        <v>0.11</v>
      </c>
      <c r="F695" s="129">
        <v>0</v>
      </c>
      <c r="G695" s="129">
        <v>0</v>
      </c>
      <c r="H695" s="129">
        <v>0.11</v>
      </c>
      <c r="I695" s="131"/>
    </row>
    <row r="696" spans="1:9" x14ac:dyDescent="0.2">
      <c r="A696" s="127">
        <v>603050</v>
      </c>
      <c r="B696" s="140" t="s">
        <v>970</v>
      </c>
      <c r="C696" s="141"/>
      <c r="D696" s="128" t="s">
        <v>482</v>
      </c>
      <c r="E696" s="129">
        <v>12.29</v>
      </c>
      <c r="F696" s="129">
        <v>0</v>
      </c>
      <c r="G696" s="129">
        <v>0</v>
      </c>
      <c r="H696" s="129">
        <v>12.29</v>
      </c>
      <c r="I696" s="131"/>
    </row>
    <row r="697" spans="1:9" x14ac:dyDescent="0.2">
      <c r="A697" s="127">
        <v>603060</v>
      </c>
      <c r="B697" s="140" t="s">
        <v>971</v>
      </c>
      <c r="C697" s="141"/>
      <c r="D697" s="128" t="s">
        <v>482</v>
      </c>
      <c r="E697" s="129">
        <v>14.75</v>
      </c>
      <c r="F697" s="129">
        <v>0</v>
      </c>
      <c r="G697" s="129">
        <v>0</v>
      </c>
      <c r="H697" s="129">
        <v>14.75</v>
      </c>
      <c r="I697" s="131"/>
    </row>
    <row r="698" spans="1:9" x14ac:dyDescent="0.2">
      <c r="A698" s="127">
        <v>401070</v>
      </c>
      <c r="B698" s="140" t="s">
        <v>972</v>
      </c>
      <c r="C698" s="141"/>
      <c r="D698" s="128" t="s">
        <v>409</v>
      </c>
      <c r="E698" s="129">
        <v>0.3</v>
      </c>
      <c r="F698" s="129">
        <v>0</v>
      </c>
      <c r="G698" s="129">
        <v>0</v>
      </c>
      <c r="H698" s="129">
        <v>0.3</v>
      </c>
      <c r="I698" s="131"/>
    </row>
    <row r="701" spans="1:9" x14ac:dyDescent="0.25">
      <c r="A701" s="122" t="s">
        <v>388</v>
      </c>
    </row>
    <row r="702" spans="1:9" x14ac:dyDescent="0.25">
      <c r="A702" s="122" t="s">
        <v>973</v>
      </c>
    </row>
    <row r="703" spans="1:9" x14ac:dyDescent="0.25">
      <c r="A703" s="124" t="s">
        <v>390</v>
      </c>
      <c r="B703" s="138" t="s">
        <v>391</v>
      </c>
      <c r="C703" s="139"/>
      <c r="D703" s="125" t="s">
        <v>392</v>
      </c>
      <c r="E703" s="126" t="s">
        <v>393</v>
      </c>
      <c r="F703" s="126" t="s">
        <v>394</v>
      </c>
      <c r="G703" s="126" t="s">
        <v>395</v>
      </c>
      <c r="H703" s="126" t="s">
        <v>396</v>
      </c>
      <c r="I703" s="124" t="s">
        <v>397</v>
      </c>
    </row>
    <row r="704" spans="1:9" ht="12.75" customHeight="1" x14ac:dyDescent="0.2">
      <c r="A704" s="127">
        <v>589100</v>
      </c>
      <c r="B704" s="140" t="s">
        <v>974</v>
      </c>
      <c r="C704" s="141"/>
      <c r="D704" s="128" t="s">
        <v>472</v>
      </c>
      <c r="E704" s="129">
        <v>0</v>
      </c>
      <c r="F704" s="132">
        <v>4464.1099999999997</v>
      </c>
      <c r="G704" s="129">
        <v>0</v>
      </c>
      <c r="H704" s="132">
        <v>4464.1099999999997</v>
      </c>
      <c r="I704" s="131"/>
    </row>
    <row r="705" spans="1:9" ht="12.75" customHeight="1" x14ac:dyDescent="0.2">
      <c r="A705" s="127">
        <v>589050</v>
      </c>
      <c r="B705" s="140" t="s">
        <v>975</v>
      </c>
      <c r="C705" s="141"/>
      <c r="D705" s="128" t="s">
        <v>472</v>
      </c>
      <c r="E705" s="129">
        <v>0</v>
      </c>
      <c r="F705" s="132">
        <v>3344.17</v>
      </c>
      <c r="G705" s="129">
        <v>0</v>
      </c>
      <c r="H705" s="132">
        <v>3344.17</v>
      </c>
      <c r="I705" s="131"/>
    </row>
    <row r="706" spans="1:9" x14ac:dyDescent="0.2">
      <c r="A706" s="127">
        <v>589000</v>
      </c>
      <c r="B706" s="140" t="s">
        <v>976</v>
      </c>
      <c r="C706" s="141"/>
      <c r="D706" s="128" t="s">
        <v>472</v>
      </c>
      <c r="E706" s="129">
        <v>0</v>
      </c>
      <c r="F706" s="132">
        <v>2956.34</v>
      </c>
      <c r="G706" s="129">
        <v>0</v>
      </c>
      <c r="H706" s="132">
        <v>2956.34</v>
      </c>
      <c r="I706" s="131"/>
    </row>
    <row r="707" spans="1:9" ht="12.75" customHeight="1" x14ac:dyDescent="0.2">
      <c r="A707" s="127">
        <v>589030</v>
      </c>
      <c r="B707" s="140" t="s">
        <v>977</v>
      </c>
      <c r="C707" s="141"/>
      <c r="D707" s="128" t="s">
        <v>472</v>
      </c>
      <c r="E707" s="129">
        <v>0</v>
      </c>
      <c r="F707" s="132">
        <v>3839.39</v>
      </c>
      <c r="G707" s="129">
        <v>0</v>
      </c>
      <c r="H707" s="132">
        <v>3839.39</v>
      </c>
      <c r="I707" s="131"/>
    </row>
    <row r="708" spans="1:9" ht="12.75" customHeight="1" x14ac:dyDescent="0.2">
      <c r="A708" s="127">
        <v>589040</v>
      </c>
      <c r="B708" s="140" t="s">
        <v>978</v>
      </c>
      <c r="C708" s="141"/>
      <c r="D708" s="128" t="s">
        <v>472</v>
      </c>
      <c r="E708" s="129">
        <v>0</v>
      </c>
      <c r="F708" s="132">
        <v>3955.12</v>
      </c>
      <c r="G708" s="129">
        <v>0</v>
      </c>
      <c r="H708" s="132">
        <v>3955.12</v>
      </c>
      <c r="I708" s="131"/>
    </row>
    <row r="709" spans="1:9" ht="12.75" customHeight="1" x14ac:dyDescent="0.2">
      <c r="A709" s="127">
        <v>589060</v>
      </c>
      <c r="B709" s="140" t="s">
        <v>979</v>
      </c>
      <c r="C709" s="141"/>
      <c r="D709" s="128" t="s">
        <v>472</v>
      </c>
      <c r="E709" s="129">
        <v>0</v>
      </c>
      <c r="F709" s="132">
        <v>4127.55</v>
      </c>
      <c r="G709" s="129">
        <v>0</v>
      </c>
      <c r="H709" s="132">
        <v>4127.55</v>
      </c>
      <c r="I709" s="131"/>
    </row>
    <row r="710" spans="1:9" ht="12.75" customHeight="1" x14ac:dyDescent="0.2">
      <c r="A710" s="127">
        <v>589190</v>
      </c>
      <c r="B710" s="140" t="s">
        <v>980</v>
      </c>
      <c r="C710" s="141"/>
      <c r="D710" s="128" t="s">
        <v>472</v>
      </c>
      <c r="E710" s="129">
        <v>0</v>
      </c>
      <c r="F710" s="132">
        <v>3059.62</v>
      </c>
      <c r="G710" s="129">
        <v>0</v>
      </c>
      <c r="H710" s="132">
        <v>3059.62</v>
      </c>
      <c r="I710" s="131"/>
    </row>
    <row r="711" spans="1:9" ht="12.75" customHeight="1" x14ac:dyDescent="0.2">
      <c r="A711" s="127">
        <v>589180</v>
      </c>
      <c r="B711" s="140" t="s">
        <v>981</v>
      </c>
      <c r="C711" s="141"/>
      <c r="D711" s="128" t="s">
        <v>472</v>
      </c>
      <c r="E711" s="129">
        <v>0</v>
      </c>
      <c r="F711" s="132">
        <v>3354.56</v>
      </c>
      <c r="G711" s="129">
        <v>0</v>
      </c>
      <c r="H711" s="132">
        <v>3354.56</v>
      </c>
      <c r="I711" s="131"/>
    </row>
    <row r="712" spans="1:9" ht="12.75" customHeight="1" x14ac:dyDescent="0.2">
      <c r="A712" s="127">
        <v>589170</v>
      </c>
      <c r="B712" s="140" t="s">
        <v>982</v>
      </c>
      <c r="C712" s="141"/>
      <c r="D712" s="128" t="s">
        <v>472</v>
      </c>
      <c r="E712" s="129">
        <v>0</v>
      </c>
      <c r="F712" s="132">
        <v>2425.62</v>
      </c>
      <c r="G712" s="129">
        <v>0</v>
      </c>
      <c r="H712" s="132">
        <v>2425.62</v>
      </c>
      <c r="I712" s="131"/>
    </row>
    <row r="713" spans="1:9" ht="12.75" customHeight="1" x14ac:dyDescent="0.2">
      <c r="A713" s="127">
        <v>589220</v>
      </c>
      <c r="B713" s="140" t="s">
        <v>983</v>
      </c>
      <c r="C713" s="141"/>
      <c r="D713" s="128" t="s">
        <v>472</v>
      </c>
      <c r="E713" s="129">
        <v>0</v>
      </c>
      <c r="F713" s="132">
        <v>2576.65</v>
      </c>
      <c r="G713" s="129">
        <v>0</v>
      </c>
      <c r="H713" s="132">
        <v>2576.65</v>
      </c>
      <c r="I713" s="131"/>
    </row>
    <row r="714" spans="1:9" ht="12.75" customHeight="1" x14ac:dyDescent="0.2">
      <c r="A714" s="127">
        <v>589320</v>
      </c>
      <c r="B714" s="140" t="s">
        <v>984</v>
      </c>
      <c r="C714" s="141"/>
      <c r="D714" s="128" t="s">
        <v>472</v>
      </c>
      <c r="E714" s="129">
        <v>0</v>
      </c>
      <c r="F714" s="132">
        <v>2699.61</v>
      </c>
      <c r="G714" s="129">
        <v>0</v>
      </c>
      <c r="H714" s="132">
        <v>2699.61</v>
      </c>
      <c r="I714" s="131"/>
    </row>
    <row r="715" spans="1:9" ht="12.75" customHeight="1" x14ac:dyDescent="0.2">
      <c r="A715" s="127">
        <v>589420</v>
      </c>
      <c r="B715" s="140" t="s">
        <v>985</v>
      </c>
      <c r="C715" s="141"/>
      <c r="D715" s="128" t="s">
        <v>472</v>
      </c>
      <c r="E715" s="129">
        <v>0</v>
      </c>
      <c r="F715" s="132">
        <v>2307.86</v>
      </c>
      <c r="G715" s="129">
        <v>0</v>
      </c>
      <c r="H715" s="132">
        <v>2307.86</v>
      </c>
      <c r="I715" s="131"/>
    </row>
    <row r="716" spans="1:9" ht="12.75" customHeight="1" x14ac:dyDescent="0.2">
      <c r="A716" s="127">
        <v>589430</v>
      </c>
      <c r="B716" s="140" t="s">
        <v>986</v>
      </c>
      <c r="C716" s="141"/>
      <c r="D716" s="128" t="s">
        <v>472</v>
      </c>
      <c r="E716" s="129">
        <v>0</v>
      </c>
      <c r="F716" s="132">
        <v>2689.95</v>
      </c>
      <c r="G716" s="129">
        <v>0</v>
      </c>
      <c r="H716" s="132">
        <v>2689.95</v>
      </c>
      <c r="I716" s="131"/>
    </row>
    <row r="717" spans="1:9" ht="12.75" customHeight="1" x14ac:dyDescent="0.2">
      <c r="A717" s="127">
        <v>589520</v>
      </c>
      <c r="B717" s="140" t="s">
        <v>987</v>
      </c>
      <c r="C717" s="141"/>
      <c r="D717" s="128" t="s">
        <v>472</v>
      </c>
      <c r="E717" s="129">
        <v>0</v>
      </c>
      <c r="F717" s="132">
        <v>2499.5700000000002</v>
      </c>
      <c r="G717" s="129">
        <v>0</v>
      </c>
      <c r="H717" s="132">
        <v>2499.5700000000002</v>
      </c>
      <c r="I717" s="131"/>
    </row>
    <row r="718" spans="1:9" ht="12.75" customHeight="1" x14ac:dyDescent="0.2">
      <c r="A718" s="127">
        <v>589530</v>
      </c>
      <c r="B718" s="140" t="s">
        <v>988</v>
      </c>
      <c r="C718" s="141"/>
      <c r="D718" s="128" t="s">
        <v>472</v>
      </c>
      <c r="E718" s="129">
        <v>0</v>
      </c>
      <c r="F718" s="132">
        <v>2935.83</v>
      </c>
      <c r="G718" s="129">
        <v>0</v>
      </c>
      <c r="H718" s="132">
        <v>2935.83</v>
      </c>
      <c r="I718" s="131"/>
    </row>
    <row r="722" spans="1:8" ht="36" x14ac:dyDescent="0.25">
      <c r="A722" s="165" t="s">
        <v>390</v>
      </c>
      <c r="B722" s="165" t="s">
        <v>391</v>
      </c>
      <c r="D722" s="166" t="s">
        <v>392</v>
      </c>
      <c r="E722" s="165" t="s">
        <v>992</v>
      </c>
    </row>
    <row r="723" spans="1:8" x14ac:dyDescent="0.25">
      <c r="A723" s="167">
        <v>972000</v>
      </c>
      <c r="B723" s="168" t="s">
        <v>993</v>
      </c>
      <c r="D723" s="169" t="s">
        <v>472</v>
      </c>
      <c r="E723" s="168" t="s">
        <v>994</v>
      </c>
    </row>
    <row r="724" spans="1:8" x14ac:dyDescent="0.25">
      <c r="A724" s="167">
        <v>972200</v>
      </c>
      <c r="B724" s="168" t="s">
        <v>995</v>
      </c>
      <c r="D724" s="169" t="s">
        <v>472</v>
      </c>
      <c r="E724" s="168" t="s">
        <v>996</v>
      </c>
    </row>
    <row r="725" spans="1:8" ht="25.5" x14ac:dyDescent="0.25">
      <c r="A725" s="167">
        <v>972100</v>
      </c>
      <c r="B725" s="168" t="s">
        <v>997</v>
      </c>
      <c r="D725" s="169" t="s">
        <v>472</v>
      </c>
      <c r="E725" s="168" t="s">
        <v>998</v>
      </c>
    </row>
    <row r="726" spans="1:8" ht="25.5" x14ac:dyDescent="0.25">
      <c r="A726" s="167">
        <v>972300</v>
      </c>
      <c r="B726" s="168" t="s">
        <v>999</v>
      </c>
      <c r="D726" s="169" t="s">
        <v>472</v>
      </c>
      <c r="E726" s="168" t="s">
        <v>1000</v>
      </c>
    </row>
    <row r="727" spans="1:8" ht="25.5" x14ac:dyDescent="0.25">
      <c r="A727" s="167">
        <v>973100</v>
      </c>
      <c r="B727" s="168" t="s">
        <v>1001</v>
      </c>
      <c r="D727" s="169" t="s">
        <v>472</v>
      </c>
      <c r="E727" s="168" t="s">
        <v>1002</v>
      </c>
    </row>
    <row r="728" spans="1:8" ht="25.5" x14ac:dyDescent="0.25">
      <c r="A728" s="167">
        <v>973000</v>
      </c>
      <c r="B728" s="168" t="s">
        <v>1003</v>
      </c>
      <c r="D728" s="169" t="s">
        <v>472</v>
      </c>
      <c r="E728" s="168" t="s">
        <v>1004</v>
      </c>
    </row>
    <row r="729" spans="1:8" x14ac:dyDescent="0.25">
      <c r="A729" s="167">
        <v>974100</v>
      </c>
      <c r="B729" s="168" t="s">
        <v>1005</v>
      </c>
      <c r="D729" s="169" t="s">
        <v>472</v>
      </c>
      <c r="E729" s="168" t="s">
        <v>1006</v>
      </c>
    </row>
    <row r="730" spans="1:8" x14ac:dyDescent="0.25">
      <c r="A730" s="167">
        <v>974000</v>
      </c>
      <c r="B730" s="168" t="s">
        <v>1007</v>
      </c>
      <c r="D730" s="169" t="s">
        <v>472</v>
      </c>
      <c r="E730" s="168" t="s">
        <v>1008</v>
      </c>
    </row>
    <row r="732" spans="1:8" x14ac:dyDescent="0.25">
      <c r="A732" s="165" t="s">
        <v>390</v>
      </c>
      <c r="B732" s="165" t="s">
        <v>1009</v>
      </c>
      <c r="D732" s="173" t="s">
        <v>392</v>
      </c>
      <c r="E732" s="178"/>
      <c r="F732" s="178"/>
      <c r="G732" s="178"/>
      <c r="H732" s="175" t="s">
        <v>396</v>
      </c>
    </row>
    <row r="733" spans="1:8" x14ac:dyDescent="0.25">
      <c r="A733" s="167">
        <v>178110</v>
      </c>
      <c r="B733" s="168" t="s">
        <v>1010</v>
      </c>
      <c r="D733" s="174" t="s">
        <v>573</v>
      </c>
      <c r="E733" s="178"/>
      <c r="F733" s="178"/>
      <c r="G733" s="178"/>
      <c r="H733" s="176">
        <v>33.06</v>
      </c>
    </row>
    <row r="734" spans="1:8" x14ac:dyDescent="0.25">
      <c r="A734" s="167">
        <v>178150</v>
      </c>
      <c r="B734" s="168" t="s">
        <v>1011</v>
      </c>
      <c r="D734" s="174" t="s">
        <v>573</v>
      </c>
      <c r="E734" s="178"/>
      <c r="F734" s="178"/>
      <c r="G734" s="178"/>
      <c r="H734" s="176">
        <v>17.489999999999998</v>
      </c>
    </row>
    <row r="735" spans="1:8" x14ac:dyDescent="0.25">
      <c r="A735" s="167">
        <v>178120</v>
      </c>
      <c r="B735" s="168" t="s">
        <v>1012</v>
      </c>
      <c r="D735" s="174" t="s">
        <v>573</v>
      </c>
      <c r="E735" s="178"/>
      <c r="F735" s="178"/>
      <c r="G735" s="178"/>
      <c r="H735" s="176">
        <v>8.6199999999999992</v>
      </c>
    </row>
    <row r="736" spans="1:8" x14ac:dyDescent="0.25">
      <c r="A736" s="167">
        <v>178130</v>
      </c>
      <c r="B736" s="168" t="s">
        <v>1013</v>
      </c>
      <c r="D736" s="174" t="s">
        <v>573</v>
      </c>
      <c r="E736" s="178"/>
      <c r="F736" s="178"/>
      <c r="G736" s="178"/>
      <c r="H736" s="176">
        <v>16</v>
      </c>
    </row>
    <row r="737" spans="1:8" x14ac:dyDescent="0.25">
      <c r="A737" s="167">
        <v>141480</v>
      </c>
      <c r="B737" s="168" t="s">
        <v>1014</v>
      </c>
      <c r="D737" s="174" t="s">
        <v>573</v>
      </c>
      <c r="E737" s="178"/>
      <c r="F737" s="178"/>
      <c r="G737" s="178"/>
      <c r="H737" s="176">
        <v>1.5</v>
      </c>
    </row>
    <row r="738" spans="1:8" x14ac:dyDescent="0.25">
      <c r="A738" s="167">
        <v>143100</v>
      </c>
      <c r="B738" s="168" t="s">
        <v>1015</v>
      </c>
      <c r="D738" s="174" t="s">
        <v>573</v>
      </c>
      <c r="E738" s="178"/>
      <c r="F738" s="178"/>
      <c r="G738" s="178"/>
      <c r="H738" s="176">
        <v>2</v>
      </c>
    </row>
    <row r="739" spans="1:8" x14ac:dyDescent="0.25">
      <c r="A739" s="167">
        <v>178180</v>
      </c>
      <c r="B739" s="168" t="s">
        <v>1016</v>
      </c>
      <c r="D739" s="174" t="s">
        <v>894</v>
      </c>
      <c r="E739" s="178"/>
      <c r="F739" s="178"/>
      <c r="G739" s="178"/>
      <c r="H739" s="176">
        <v>11</v>
      </c>
    </row>
    <row r="740" spans="1:8" x14ac:dyDescent="0.25">
      <c r="A740" s="167">
        <v>150040</v>
      </c>
      <c r="B740" s="168" t="s">
        <v>1017</v>
      </c>
      <c r="D740" s="174" t="s">
        <v>573</v>
      </c>
      <c r="E740" s="178"/>
      <c r="F740" s="178"/>
      <c r="G740" s="178"/>
      <c r="H740" s="176">
        <v>23.44</v>
      </c>
    </row>
    <row r="741" spans="1:8" x14ac:dyDescent="0.25">
      <c r="A741" s="167">
        <v>105000</v>
      </c>
      <c r="B741" s="168" t="s">
        <v>1018</v>
      </c>
      <c r="D741" s="174" t="s">
        <v>482</v>
      </c>
      <c r="E741" s="178"/>
      <c r="F741" s="178"/>
      <c r="G741" s="178"/>
      <c r="H741" s="176">
        <v>0.49</v>
      </c>
    </row>
    <row r="742" spans="1:8" x14ac:dyDescent="0.25">
      <c r="A742" s="167">
        <v>150180</v>
      </c>
      <c r="B742" s="168" t="s">
        <v>1019</v>
      </c>
      <c r="D742" s="174" t="s">
        <v>573</v>
      </c>
      <c r="E742" s="178"/>
      <c r="F742" s="178"/>
      <c r="G742" s="178"/>
      <c r="H742" s="176">
        <v>8.6</v>
      </c>
    </row>
    <row r="743" spans="1:8" x14ac:dyDescent="0.25">
      <c r="A743" s="167">
        <v>139000</v>
      </c>
      <c r="B743" s="168" t="s">
        <v>1020</v>
      </c>
      <c r="D743" s="174" t="s">
        <v>399</v>
      </c>
      <c r="E743" s="178"/>
      <c r="F743" s="178"/>
      <c r="G743" s="178"/>
      <c r="H743" s="176">
        <v>46.93</v>
      </c>
    </row>
    <row r="744" spans="1:8" x14ac:dyDescent="0.25">
      <c r="A744" s="167">
        <v>170300</v>
      </c>
      <c r="B744" s="168" t="s">
        <v>1021</v>
      </c>
      <c r="D744" s="174" t="s">
        <v>472</v>
      </c>
      <c r="E744" s="178"/>
      <c r="F744" s="178"/>
      <c r="G744" s="178"/>
      <c r="H744" s="177">
        <v>4464.1099999999997</v>
      </c>
    </row>
    <row r="745" spans="1:8" x14ac:dyDescent="0.25">
      <c r="A745" s="167">
        <v>170600</v>
      </c>
      <c r="B745" s="168" t="s">
        <v>1022</v>
      </c>
      <c r="D745" s="174" t="s">
        <v>472</v>
      </c>
      <c r="E745" s="178"/>
      <c r="F745" s="178"/>
      <c r="G745" s="178"/>
      <c r="H745" s="177">
        <v>3344.17</v>
      </c>
    </row>
    <row r="746" spans="1:8" x14ac:dyDescent="0.25">
      <c r="A746" s="167">
        <v>180450</v>
      </c>
      <c r="B746" s="168" t="s">
        <v>1023</v>
      </c>
      <c r="D746" s="174" t="s">
        <v>411</v>
      </c>
      <c r="E746" s="178"/>
      <c r="F746" s="178"/>
      <c r="G746" s="178"/>
      <c r="H746" s="176">
        <v>17.489999999999998</v>
      </c>
    </row>
    <row r="747" spans="1:8" x14ac:dyDescent="0.25">
      <c r="A747" s="167">
        <v>180000</v>
      </c>
      <c r="B747" s="168" t="s">
        <v>918</v>
      </c>
      <c r="D747" s="174" t="s">
        <v>411</v>
      </c>
      <c r="E747" s="178"/>
      <c r="F747" s="178"/>
      <c r="G747" s="178"/>
      <c r="H747" s="176">
        <v>90</v>
      </c>
    </row>
    <row r="748" spans="1:8" x14ac:dyDescent="0.25">
      <c r="A748" s="167">
        <v>106450</v>
      </c>
      <c r="B748" s="168" t="s">
        <v>1024</v>
      </c>
      <c r="D748" s="174" t="s">
        <v>573</v>
      </c>
      <c r="E748" s="178"/>
      <c r="F748" s="178"/>
      <c r="G748" s="178"/>
      <c r="H748" s="176">
        <v>4.29</v>
      </c>
    </row>
    <row r="749" spans="1:8" x14ac:dyDescent="0.25">
      <c r="A749" s="167">
        <v>106480</v>
      </c>
      <c r="B749" s="168" t="s">
        <v>1025</v>
      </c>
      <c r="D749" s="174" t="s">
        <v>411</v>
      </c>
      <c r="E749" s="178"/>
      <c r="F749" s="178"/>
      <c r="G749" s="178"/>
      <c r="H749" s="176">
        <v>31.42</v>
      </c>
    </row>
    <row r="750" spans="1:8" x14ac:dyDescent="0.25">
      <c r="A750" s="167">
        <v>106490</v>
      </c>
      <c r="B750" s="168" t="s">
        <v>1026</v>
      </c>
      <c r="D750" s="174" t="s">
        <v>411</v>
      </c>
      <c r="E750" s="178"/>
      <c r="F750" s="178"/>
      <c r="G750" s="178"/>
      <c r="H750" s="176">
        <v>34.549999999999997</v>
      </c>
    </row>
    <row r="751" spans="1:8" x14ac:dyDescent="0.25">
      <c r="A751" s="167">
        <v>106460</v>
      </c>
      <c r="B751" s="168" t="s">
        <v>1027</v>
      </c>
      <c r="D751" s="174" t="s">
        <v>411</v>
      </c>
      <c r="E751" s="178"/>
      <c r="F751" s="178"/>
      <c r="G751" s="178"/>
      <c r="H751" s="176">
        <v>35.46</v>
      </c>
    </row>
    <row r="752" spans="1:8" x14ac:dyDescent="0.25">
      <c r="A752" s="167">
        <v>106470</v>
      </c>
      <c r="B752" s="168" t="s">
        <v>1028</v>
      </c>
      <c r="D752" s="174" t="s">
        <v>411</v>
      </c>
      <c r="E752" s="178"/>
      <c r="F752" s="178"/>
      <c r="G752" s="178"/>
      <c r="H752" s="176">
        <v>38.56</v>
      </c>
    </row>
    <row r="753" spans="1:8" x14ac:dyDescent="0.25">
      <c r="A753" s="167">
        <v>155500</v>
      </c>
      <c r="B753" s="168" t="s">
        <v>1029</v>
      </c>
      <c r="D753" s="174" t="s">
        <v>482</v>
      </c>
      <c r="E753" s="178"/>
      <c r="F753" s="178"/>
      <c r="G753" s="178"/>
      <c r="H753" s="176">
        <v>85</v>
      </c>
    </row>
    <row r="754" spans="1:8" x14ac:dyDescent="0.25">
      <c r="A754" s="167">
        <v>106400</v>
      </c>
      <c r="B754" s="168" t="s">
        <v>1030</v>
      </c>
      <c r="D754" s="174" t="s">
        <v>482</v>
      </c>
      <c r="E754" s="178"/>
      <c r="F754" s="178"/>
      <c r="G754" s="178"/>
      <c r="H754" s="176">
        <v>16.73</v>
      </c>
    </row>
    <row r="755" spans="1:8" x14ac:dyDescent="0.25">
      <c r="A755" s="167">
        <v>186010</v>
      </c>
      <c r="B755" s="168" t="s">
        <v>1031</v>
      </c>
      <c r="D755" s="174" t="s">
        <v>411</v>
      </c>
      <c r="E755" s="178"/>
      <c r="F755" s="178"/>
      <c r="G755" s="178"/>
      <c r="H755" s="176">
        <v>515</v>
      </c>
    </row>
    <row r="756" spans="1:8" x14ac:dyDescent="0.25">
      <c r="A756" s="167">
        <v>145650</v>
      </c>
      <c r="B756" s="168" t="s">
        <v>1032</v>
      </c>
      <c r="D756" s="174" t="s">
        <v>409</v>
      </c>
      <c r="E756" s="178"/>
      <c r="F756" s="178"/>
      <c r="G756" s="178"/>
      <c r="H756" s="176">
        <v>30.28</v>
      </c>
    </row>
    <row r="757" spans="1:8" x14ac:dyDescent="0.25">
      <c r="A757" s="167">
        <v>145850</v>
      </c>
      <c r="B757" s="168" t="s">
        <v>1033</v>
      </c>
      <c r="D757" s="174" t="s">
        <v>409</v>
      </c>
      <c r="E757" s="178"/>
      <c r="F757" s="178"/>
      <c r="G757" s="178"/>
      <c r="H757" s="176">
        <v>34.619999999999997</v>
      </c>
    </row>
    <row r="758" spans="1:8" x14ac:dyDescent="0.25">
      <c r="A758" s="167">
        <v>191919</v>
      </c>
      <c r="B758" s="168" t="s">
        <v>1034</v>
      </c>
      <c r="D758" s="174" t="s">
        <v>411</v>
      </c>
      <c r="E758" s="178"/>
      <c r="F758" s="178"/>
      <c r="G758" s="178"/>
      <c r="H758" s="176">
        <v>1.83</v>
      </c>
    </row>
    <row r="759" spans="1:8" x14ac:dyDescent="0.25">
      <c r="A759" s="167">
        <v>191939</v>
      </c>
      <c r="B759" s="168" t="s">
        <v>1035</v>
      </c>
      <c r="D759" s="174" t="s">
        <v>411</v>
      </c>
      <c r="E759" s="178"/>
      <c r="F759" s="178"/>
      <c r="G759" s="178"/>
      <c r="H759" s="176">
        <v>2.82</v>
      </c>
    </row>
    <row r="760" spans="1:8" x14ac:dyDescent="0.25">
      <c r="A760" s="167">
        <v>145600</v>
      </c>
      <c r="B760" s="168" t="s">
        <v>1036</v>
      </c>
      <c r="D760" s="174" t="s">
        <v>409</v>
      </c>
      <c r="E760" s="178"/>
      <c r="F760" s="178"/>
      <c r="G760" s="178"/>
      <c r="H760" s="176">
        <v>25.19</v>
      </c>
    </row>
    <row r="761" spans="1:8" x14ac:dyDescent="0.25">
      <c r="A761" s="167">
        <v>145680</v>
      </c>
      <c r="B761" s="168" t="s">
        <v>1037</v>
      </c>
      <c r="D761" s="174" t="s">
        <v>409</v>
      </c>
      <c r="E761" s="178"/>
      <c r="F761" s="178"/>
      <c r="G761" s="178"/>
      <c r="H761" s="176">
        <v>31.18</v>
      </c>
    </row>
    <row r="762" spans="1:8" x14ac:dyDescent="0.25">
      <c r="A762" s="167">
        <v>130170</v>
      </c>
      <c r="B762" s="168" t="s">
        <v>1038</v>
      </c>
      <c r="D762" s="174" t="s">
        <v>399</v>
      </c>
      <c r="E762" s="178"/>
      <c r="F762" s="178"/>
      <c r="G762" s="178"/>
      <c r="H762" s="176">
        <v>56.65</v>
      </c>
    </row>
    <row r="763" spans="1:8" x14ac:dyDescent="0.25">
      <c r="A763" s="167">
        <v>186050</v>
      </c>
      <c r="B763" s="168" t="s">
        <v>1039</v>
      </c>
      <c r="D763" s="174" t="s">
        <v>411</v>
      </c>
      <c r="E763" s="178"/>
      <c r="F763" s="178"/>
      <c r="G763" s="178"/>
      <c r="H763" s="176">
        <v>33.08</v>
      </c>
    </row>
    <row r="764" spans="1:8" x14ac:dyDescent="0.25">
      <c r="A764" s="167">
        <v>186060</v>
      </c>
      <c r="B764" s="168" t="s">
        <v>1040</v>
      </c>
      <c r="D764" s="174" t="s">
        <v>411</v>
      </c>
      <c r="E764" s="178"/>
      <c r="F764" s="178"/>
      <c r="G764" s="178"/>
      <c r="H764" s="176">
        <v>266.39</v>
      </c>
    </row>
    <row r="765" spans="1:8" x14ac:dyDescent="0.25">
      <c r="A765" s="167">
        <v>186070</v>
      </c>
      <c r="B765" s="168" t="s">
        <v>1041</v>
      </c>
      <c r="D765" s="174" t="s">
        <v>411</v>
      </c>
      <c r="E765" s="178"/>
      <c r="F765" s="178"/>
      <c r="G765" s="178"/>
      <c r="H765" s="176">
        <v>312.57</v>
      </c>
    </row>
    <row r="766" spans="1:8" x14ac:dyDescent="0.25">
      <c r="A766" s="167">
        <v>186080</v>
      </c>
      <c r="B766" s="168" t="s">
        <v>1042</v>
      </c>
      <c r="D766" s="174" t="s">
        <v>411</v>
      </c>
      <c r="E766" s="178"/>
      <c r="F766" s="178"/>
      <c r="G766" s="178"/>
      <c r="H766" s="176">
        <v>597.88</v>
      </c>
    </row>
    <row r="767" spans="1:8" x14ac:dyDescent="0.25">
      <c r="A767" s="167">
        <v>186090</v>
      </c>
      <c r="B767" s="168" t="s">
        <v>1043</v>
      </c>
      <c r="D767" s="174" t="s">
        <v>411</v>
      </c>
      <c r="E767" s="178"/>
      <c r="F767" s="178"/>
      <c r="G767" s="178"/>
      <c r="H767" s="176">
        <v>753.15</v>
      </c>
    </row>
    <row r="768" spans="1:8" x14ac:dyDescent="0.25">
      <c r="A768" s="167">
        <v>186100</v>
      </c>
      <c r="B768" s="168" t="s">
        <v>1044</v>
      </c>
      <c r="D768" s="174" t="s">
        <v>411</v>
      </c>
      <c r="E768" s="178"/>
      <c r="F768" s="178"/>
      <c r="G768" s="178"/>
      <c r="H768" s="177">
        <v>1286.55</v>
      </c>
    </row>
    <row r="769" spans="1:8" x14ac:dyDescent="0.25">
      <c r="A769" s="167">
        <v>156250</v>
      </c>
      <c r="B769" s="168" t="s">
        <v>1045</v>
      </c>
      <c r="D769" s="174" t="s">
        <v>482</v>
      </c>
      <c r="E769" s="178"/>
      <c r="F769" s="178"/>
      <c r="G769" s="178"/>
      <c r="H769" s="176">
        <v>14.34</v>
      </c>
    </row>
    <row r="770" spans="1:8" x14ac:dyDescent="0.25">
      <c r="A770" s="167">
        <v>180130</v>
      </c>
      <c r="B770" s="168" t="s">
        <v>1046</v>
      </c>
      <c r="D770" s="174" t="s">
        <v>482</v>
      </c>
      <c r="E770" s="178"/>
      <c r="F770" s="178"/>
      <c r="G770" s="178"/>
      <c r="H770" s="176">
        <v>3.02</v>
      </c>
    </row>
    <row r="771" spans="1:8" x14ac:dyDescent="0.25">
      <c r="A771" s="167">
        <v>180150</v>
      </c>
      <c r="B771" s="168" t="s">
        <v>1047</v>
      </c>
      <c r="D771" s="174" t="s">
        <v>482</v>
      </c>
      <c r="E771" s="178"/>
      <c r="F771" s="178"/>
      <c r="G771" s="178"/>
      <c r="H771" s="176">
        <v>0.82</v>
      </c>
    </row>
    <row r="772" spans="1:8" x14ac:dyDescent="0.25">
      <c r="A772" s="167">
        <v>180070</v>
      </c>
      <c r="B772" s="168" t="s">
        <v>1048</v>
      </c>
      <c r="D772" s="174" t="s">
        <v>482</v>
      </c>
      <c r="E772" s="178"/>
      <c r="F772" s="178"/>
      <c r="G772" s="178"/>
      <c r="H772" s="176">
        <v>1.75</v>
      </c>
    </row>
    <row r="773" spans="1:8" x14ac:dyDescent="0.25">
      <c r="A773" s="167">
        <v>180080</v>
      </c>
      <c r="B773" s="168" t="s">
        <v>1049</v>
      </c>
      <c r="D773" s="174" t="s">
        <v>482</v>
      </c>
      <c r="E773" s="178"/>
      <c r="F773" s="178"/>
      <c r="G773" s="178"/>
      <c r="H773" s="176">
        <v>2.77</v>
      </c>
    </row>
    <row r="774" spans="1:8" x14ac:dyDescent="0.25">
      <c r="A774" s="167">
        <v>170010</v>
      </c>
      <c r="B774" s="168" t="s">
        <v>1050</v>
      </c>
      <c r="D774" s="174" t="s">
        <v>472</v>
      </c>
      <c r="E774" s="178"/>
      <c r="F774" s="178"/>
      <c r="G774" s="178"/>
      <c r="H774" s="176">
        <v>295</v>
      </c>
    </row>
    <row r="775" spans="1:8" x14ac:dyDescent="0.25">
      <c r="A775" s="167">
        <v>170100</v>
      </c>
      <c r="B775" s="168" t="s">
        <v>1051</v>
      </c>
      <c r="D775" s="174" t="s">
        <v>573</v>
      </c>
      <c r="E775" s="178"/>
      <c r="F775" s="178"/>
      <c r="G775" s="178"/>
      <c r="H775" s="176">
        <v>0.32</v>
      </c>
    </row>
    <row r="776" spans="1:8" x14ac:dyDescent="0.25">
      <c r="A776" s="167">
        <v>106350</v>
      </c>
      <c r="B776" s="168" t="s">
        <v>1052</v>
      </c>
      <c r="D776" s="174" t="s">
        <v>573</v>
      </c>
      <c r="E776" s="178"/>
      <c r="F776" s="178"/>
      <c r="G776" s="178"/>
      <c r="H776" s="176">
        <v>4.29</v>
      </c>
    </row>
    <row r="777" spans="1:8" x14ac:dyDescent="0.25">
      <c r="A777" s="167">
        <v>150250</v>
      </c>
      <c r="B777" s="168" t="s">
        <v>1053</v>
      </c>
      <c r="D777" s="174" t="s">
        <v>411</v>
      </c>
      <c r="E777" s="178"/>
      <c r="F777" s="178"/>
      <c r="G777" s="178"/>
      <c r="H777" s="176">
        <v>20.66</v>
      </c>
    </row>
    <row r="778" spans="1:8" x14ac:dyDescent="0.25">
      <c r="A778" s="167">
        <v>150190</v>
      </c>
      <c r="B778" s="168" t="s">
        <v>1054</v>
      </c>
      <c r="D778" s="174" t="s">
        <v>409</v>
      </c>
      <c r="E778" s="178"/>
      <c r="F778" s="178"/>
      <c r="G778" s="178"/>
      <c r="H778" s="176">
        <v>106.75</v>
      </c>
    </row>
    <row r="779" spans="1:8" x14ac:dyDescent="0.25">
      <c r="A779" s="167">
        <v>150000</v>
      </c>
      <c r="B779" s="168" t="s">
        <v>1055</v>
      </c>
      <c r="D779" s="174" t="s">
        <v>573</v>
      </c>
      <c r="E779" s="178"/>
      <c r="F779" s="178"/>
      <c r="G779" s="178"/>
      <c r="H779" s="176">
        <v>4.84</v>
      </c>
    </row>
    <row r="780" spans="1:8" x14ac:dyDescent="0.25">
      <c r="A780" s="167">
        <v>150215</v>
      </c>
      <c r="B780" s="168" t="s">
        <v>1056</v>
      </c>
      <c r="D780" s="174" t="s">
        <v>409</v>
      </c>
      <c r="E780" s="178"/>
      <c r="F780" s="178"/>
      <c r="G780" s="178"/>
      <c r="H780" s="176">
        <v>24.4</v>
      </c>
    </row>
    <row r="781" spans="1:8" x14ac:dyDescent="0.25">
      <c r="A781" s="167">
        <v>152100</v>
      </c>
      <c r="B781" s="168" t="s">
        <v>1057</v>
      </c>
      <c r="D781" s="174" t="s">
        <v>411</v>
      </c>
      <c r="E781" s="178"/>
      <c r="F781" s="178"/>
      <c r="G781" s="178"/>
      <c r="H781" s="176">
        <v>31.06</v>
      </c>
    </row>
    <row r="782" spans="1:8" x14ac:dyDescent="0.25">
      <c r="A782" s="167">
        <v>170500</v>
      </c>
      <c r="B782" s="168" t="s">
        <v>1058</v>
      </c>
      <c r="D782" s="174" t="s">
        <v>472</v>
      </c>
      <c r="E782" s="178"/>
      <c r="F782" s="178"/>
      <c r="G782" s="178"/>
      <c r="H782" s="177">
        <v>2956.34</v>
      </c>
    </row>
    <row r="783" spans="1:8" x14ac:dyDescent="0.25">
      <c r="A783" s="167">
        <v>170540</v>
      </c>
      <c r="B783" s="168" t="s">
        <v>1059</v>
      </c>
      <c r="D783" s="174" t="s">
        <v>472</v>
      </c>
      <c r="E783" s="178"/>
      <c r="F783" s="178"/>
      <c r="G783" s="178"/>
      <c r="H783" s="177">
        <v>3839.39</v>
      </c>
    </row>
    <row r="784" spans="1:8" x14ac:dyDescent="0.25">
      <c r="A784" s="167">
        <v>170550</v>
      </c>
      <c r="B784" s="168" t="s">
        <v>1060</v>
      </c>
      <c r="D784" s="174" t="s">
        <v>472</v>
      </c>
      <c r="E784" s="178"/>
      <c r="F784" s="178"/>
      <c r="G784" s="178"/>
      <c r="H784" s="177">
        <v>3955.12</v>
      </c>
    </row>
    <row r="785" spans="1:8" x14ac:dyDescent="0.25">
      <c r="A785" s="167">
        <v>170560</v>
      </c>
      <c r="B785" s="168" t="s">
        <v>1061</v>
      </c>
      <c r="D785" s="174" t="s">
        <v>472</v>
      </c>
      <c r="E785" s="178"/>
      <c r="F785" s="178"/>
      <c r="G785" s="178"/>
      <c r="H785" s="177">
        <v>4127.55</v>
      </c>
    </row>
    <row r="786" spans="1:8" x14ac:dyDescent="0.25">
      <c r="A786" s="167">
        <v>173210</v>
      </c>
      <c r="B786" s="168" t="s">
        <v>1062</v>
      </c>
      <c r="D786" s="174" t="s">
        <v>472</v>
      </c>
      <c r="E786" s="178"/>
      <c r="F786" s="178"/>
      <c r="G786" s="178"/>
      <c r="H786" s="176">
        <v>292.14999999999998</v>
      </c>
    </row>
    <row r="787" spans="1:8" x14ac:dyDescent="0.25">
      <c r="A787" s="167">
        <v>173200</v>
      </c>
      <c r="B787" s="168" t="s">
        <v>1063</v>
      </c>
      <c r="D787" s="174" t="s">
        <v>472</v>
      </c>
      <c r="E787" s="178"/>
      <c r="F787" s="178"/>
      <c r="G787" s="178"/>
      <c r="H787" s="176">
        <v>402.4</v>
      </c>
    </row>
    <row r="788" spans="1:8" x14ac:dyDescent="0.25">
      <c r="A788" s="167">
        <v>100090</v>
      </c>
      <c r="B788" s="168" t="s">
        <v>1064</v>
      </c>
      <c r="D788" s="174" t="s">
        <v>573</v>
      </c>
      <c r="E788" s="178"/>
      <c r="F788" s="178"/>
      <c r="G788" s="178"/>
      <c r="H788" s="176">
        <v>15.73</v>
      </c>
    </row>
    <row r="789" spans="1:8" x14ac:dyDescent="0.25">
      <c r="A789" s="167">
        <v>100140</v>
      </c>
      <c r="B789" s="168" t="s">
        <v>1065</v>
      </c>
      <c r="D789" s="174" t="s">
        <v>1066</v>
      </c>
      <c r="E789" s="178"/>
      <c r="F789" s="178"/>
      <c r="G789" s="178"/>
      <c r="H789" s="176">
        <v>0.08</v>
      </c>
    </row>
    <row r="790" spans="1:8" x14ac:dyDescent="0.25">
      <c r="A790" s="167">
        <v>125140</v>
      </c>
      <c r="B790" s="168" t="s">
        <v>1067</v>
      </c>
      <c r="D790" s="174" t="s">
        <v>409</v>
      </c>
      <c r="E790" s="178"/>
      <c r="F790" s="178"/>
      <c r="G790" s="178"/>
      <c r="H790" s="176">
        <v>20.65</v>
      </c>
    </row>
    <row r="791" spans="1:8" x14ac:dyDescent="0.25">
      <c r="A791" s="167">
        <v>126140</v>
      </c>
      <c r="B791" s="168" t="s">
        <v>1068</v>
      </c>
      <c r="D791" s="174" t="s">
        <v>409</v>
      </c>
      <c r="E791" s="178"/>
      <c r="F791" s="178"/>
      <c r="G791" s="178"/>
      <c r="H791" s="176">
        <v>15.92</v>
      </c>
    </row>
    <row r="792" spans="1:8" x14ac:dyDescent="0.25">
      <c r="A792" s="167">
        <v>125170</v>
      </c>
      <c r="B792" s="168" t="s">
        <v>1069</v>
      </c>
      <c r="D792" s="174" t="s">
        <v>409</v>
      </c>
      <c r="E792" s="178"/>
      <c r="F792" s="178"/>
      <c r="G792" s="178"/>
      <c r="H792" s="176">
        <v>25.11</v>
      </c>
    </row>
    <row r="793" spans="1:8" x14ac:dyDescent="0.25">
      <c r="A793" s="167">
        <v>126170</v>
      </c>
      <c r="B793" s="168" t="s">
        <v>1070</v>
      </c>
      <c r="D793" s="174" t="s">
        <v>409</v>
      </c>
      <c r="E793" s="178"/>
      <c r="F793" s="178"/>
      <c r="G793" s="178"/>
      <c r="H793" s="176">
        <v>19.309999999999999</v>
      </c>
    </row>
    <row r="794" spans="1:8" x14ac:dyDescent="0.25">
      <c r="A794" s="167">
        <v>100750</v>
      </c>
      <c r="B794" s="168" t="s">
        <v>1071</v>
      </c>
      <c r="D794" s="174" t="s">
        <v>411</v>
      </c>
      <c r="E794" s="178"/>
      <c r="F794" s="178"/>
      <c r="G794" s="178"/>
      <c r="H794" s="176">
        <v>95.33</v>
      </c>
    </row>
    <row r="795" spans="1:8" x14ac:dyDescent="0.25">
      <c r="A795" s="167">
        <v>100745</v>
      </c>
      <c r="B795" s="168" t="s">
        <v>1072</v>
      </c>
      <c r="D795" s="174" t="s">
        <v>411</v>
      </c>
      <c r="E795" s="178"/>
      <c r="F795" s="178"/>
      <c r="G795" s="178"/>
      <c r="H795" s="176">
        <v>45.35</v>
      </c>
    </row>
    <row r="796" spans="1:8" x14ac:dyDescent="0.25">
      <c r="A796" s="167">
        <v>100755</v>
      </c>
      <c r="B796" s="168" t="s">
        <v>1073</v>
      </c>
      <c r="D796" s="174" t="s">
        <v>411</v>
      </c>
      <c r="E796" s="178"/>
      <c r="F796" s="178"/>
      <c r="G796" s="178"/>
      <c r="H796" s="176">
        <v>64.78</v>
      </c>
    </row>
    <row r="797" spans="1:8" x14ac:dyDescent="0.25">
      <c r="A797" s="167">
        <v>180230</v>
      </c>
      <c r="B797" s="168" t="s">
        <v>1074</v>
      </c>
      <c r="D797" s="174" t="s">
        <v>411</v>
      </c>
      <c r="E797" s="178"/>
      <c r="F797" s="178"/>
      <c r="G797" s="178"/>
      <c r="H797" s="176">
        <v>10.54</v>
      </c>
    </row>
    <row r="798" spans="1:8" x14ac:dyDescent="0.25">
      <c r="A798" s="167">
        <v>180190</v>
      </c>
      <c r="B798" s="168" t="s">
        <v>1075</v>
      </c>
      <c r="D798" s="174" t="s">
        <v>411</v>
      </c>
      <c r="E798" s="178"/>
      <c r="F798" s="178"/>
      <c r="G798" s="178"/>
      <c r="H798" s="176">
        <v>24.82</v>
      </c>
    </row>
    <row r="799" spans="1:8" x14ac:dyDescent="0.25">
      <c r="A799" s="167">
        <v>135200</v>
      </c>
      <c r="B799" s="168" t="s">
        <v>1076</v>
      </c>
      <c r="D799" s="174" t="s">
        <v>411</v>
      </c>
      <c r="E799" s="178"/>
      <c r="F799" s="178"/>
      <c r="G799" s="178"/>
      <c r="H799" s="176">
        <v>16</v>
      </c>
    </row>
    <row r="800" spans="1:8" x14ac:dyDescent="0.25">
      <c r="A800" s="167">
        <v>120750</v>
      </c>
      <c r="B800" s="168" t="s">
        <v>1077</v>
      </c>
      <c r="D800" s="174" t="s">
        <v>482</v>
      </c>
      <c r="E800" s="178"/>
      <c r="F800" s="178"/>
      <c r="G800" s="178"/>
      <c r="H800" s="176">
        <v>0.62</v>
      </c>
    </row>
    <row r="801" spans="1:8" x14ac:dyDescent="0.25">
      <c r="A801" s="167">
        <v>120900</v>
      </c>
      <c r="B801" s="168" t="s">
        <v>1078</v>
      </c>
      <c r="D801" s="174" t="s">
        <v>482</v>
      </c>
      <c r="E801" s="178"/>
      <c r="F801" s="178"/>
      <c r="G801" s="178"/>
      <c r="H801" s="176">
        <v>0.74</v>
      </c>
    </row>
    <row r="802" spans="1:8" x14ac:dyDescent="0.25">
      <c r="A802" s="167">
        <v>120600</v>
      </c>
      <c r="B802" s="168" t="s">
        <v>1079</v>
      </c>
      <c r="D802" s="174" t="s">
        <v>482</v>
      </c>
      <c r="E802" s="178"/>
      <c r="F802" s="178"/>
      <c r="G802" s="178"/>
      <c r="H802" s="176">
        <v>0.6</v>
      </c>
    </row>
    <row r="803" spans="1:8" x14ac:dyDescent="0.25">
      <c r="A803" s="167">
        <v>120800</v>
      </c>
      <c r="B803" s="168" t="s">
        <v>1080</v>
      </c>
      <c r="D803" s="174" t="s">
        <v>482</v>
      </c>
      <c r="E803" s="178"/>
      <c r="F803" s="178"/>
      <c r="G803" s="178"/>
      <c r="H803" s="176">
        <v>1.19</v>
      </c>
    </row>
    <row r="804" spans="1:8" x14ac:dyDescent="0.25">
      <c r="A804" s="167">
        <v>110000</v>
      </c>
      <c r="B804" s="168" t="s">
        <v>1081</v>
      </c>
      <c r="D804" s="174" t="s">
        <v>482</v>
      </c>
      <c r="E804" s="178"/>
      <c r="F804" s="178"/>
      <c r="G804" s="178"/>
      <c r="H804" s="176">
        <v>1.73</v>
      </c>
    </row>
    <row r="805" spans="1:8" x14ac:dyDescent="0.25">
      <c r="A805" s="167">
        <v>155127</v>
      </c>
      <c r="B805" s="168" t="s">
        <v>1082</v>
      </c>
      <c r="D805" s="174" t="s">
        <v>573</v>
      </c>
      <c r="E805" s="178"/>
      <c r="F805" s="178"/>
      <c r="G805" s="178"/>
      <c r="H805" s="176">
        <v>7.51</v>
      </c>
    </row>
    <row r="806" spans="1:8" x14ac:dyDescent="0.25">
      <c r="A806" s="167">
        <v>155152</v>
      </c>
      <c r="B806" s="168" t="s">
        <v>1083</v>
      </c>
      <c r="D806" s="174" t="s">
        <v>573</v>
      </c>
      <c r="E806" s="178"/>
      <c r="F806" s="178"/>
      <c r="G806" s="178"/>
      <c r="H806" s="176">
        <v>7.51</v>
      </c>
    </row>
    <row r="807" spans="1:8" x14ac:dyDescent="0.25">
      <c r="A807" s="167">
        <v>110070</v>
      </c>
      <c r="B807" s="168" t="s">
        <v>1084</v>
      </c>
      <c r="D807" s="174" t="s">
        <v>482</v>
      </c>
      <c r="E807" s="178"/>
      <c r="F807" s="178"/>
      <c r="G807" s="178"/>
      <c r="H807" s="176">
        <v>167</v>
      </c>
    </row>
    <row r="808" spans="1:8" x14ac:dyDescent="0.25">
      <c r="A808" s="167">
        <v>115410</v>
      </c>
      <c r="B808" s="168" t="s">
        <v>1085</v>
      </c>
      <c r="D808" s="174" t="s">
        <v>482</v>
      </c>
      <c r="E808" s="178"/>
      <c r="F808" s="178"/>
      <c r="G808" s="178"/>
      <c r="H808" s="176">
        <v>118.8</v>
      </c>
    </row>
    <row r="809" spans="1:8" x14ac:dyDescent="0.25">
      <c r="A809" s="167">
        <v>148060</v>
      </c>
      <c r="B809" s="168" t="s">
        <v>1086</v>
      </c>
      <c r="D809" s="174" t="s">
        <v>894</v>
      </c>
      <c r="E809" s="178"/>
      <c r="F809" s="178"/>
      <c r="G809" s="178"/>
      <c r="H809" s="176">
        <v>28</v>
      </c>
    </row>
    <row r="810" spans="1:8" x14ac:dyDescent="0.25">
      <c r="A810" s="167">
        <v>141050</v>
      </c>
      <c r="B810" s="168" t="s">
        <v>1087</v>
      </c>
      <c r="D810" s="174" t="s">
        <v>411</v>
      </c>
      <c r="E810" s="178"/>
      <c r="F810" s="178"/>
      <c r="G810" s="178"/>
      <c r="H810" s="176">
        <v>44.1</v>
      </c>
    </row>
    <row r="811" spans="1:8" x14ac:dyDescent="0.25">
      <c r="A811" s="167">
        <v>141500</v>
      </c>
      <c r="B811" s="168" t="s">
        <v>1088</v>
      </c>
      <c r="D811" s="174" t="s">
        <v>411</v>
      </c>
      <c r="E811" s="178"/>
      <c r="F811" s="178"/>
      <c r="G811" s="178"/>
      <c r="H811" s="176">
        <v>38.43</v>
      </c>
    </row>
    <row r="812" spans="1:8" x14ac:dyDescent="0.25">
      <c r="A812" s="167">
        <v>141000</v>
      </c>
      <c r="B812" s="168" t="s">
        <v>1089</v>
      </c>
      <c r="D812" s="174" t="s">
        <v>411</v>
      </c>
      <c r="E812" s="178"/>
      <c r="F812" s="178"/>
      <c r="G812" s="178"/>
      <c r="H812" s="176">
        <v>32</v>
      </c>
    </row>
    <row r="813" spans="1:8" x14ac:dyDescent="0.25">
      <c r="A813" s="167">
        <v>142000</v>
      </c>
      <c r="B813" s="168" t="s">
        <v>1090</v>
      </c>
      <c r="D813" s="174" t="s">
        <v>411</v>
      </c>
      <c r="E813" s="178"/>
      <c r="F813" s="178"/>
      <c r="G813" s="178"/>
      <c r="H813" s="176">
        <v>33.5</v>
      </c>
    </row>
    <row r="814" spans="1:8" x14ac:dyDescent="0.25">
      <c r="A814" s="167">
        <v>142300</v>
      </c>
      <c r="B814" s="168" t="s">
        <v>1091</v>
      </c>
      <c r="D814" s="174" t="s">
        <v>411</v>
      </c>
      <c r="E814" s="178"/>
      <c r="F814" s="178"/>
      <c r="G814" s="178"/>
      <c r="H814" s="176">
        <v>38.590000000000003</v>
      </c>
    </row>
    <row r="815" spans="1:8" x14ac:dyDescent="0.25">
      <c r="A815" s="167">
        <v>142500</v>
      </c>
      <c r="B815" s="168" t="s">
        <v>1092</v>
      </c>
      <c r="D815" s="174" t="s">
        <v>411</v>
      </c>
      <c r="E815" s="178"/>
      <c r="F815" s="178"/>
      <c r="G815" s="178"/>
      <c r="H815" s="176">
        <v>35</v>
      </c>
    </row>
    <row r="816" spans="1:8" x14ac:dyDescent="0.25">
      <c r="A816" s="167">
        <v>148000</v>
      </c>
      <c r="B816" s="168" t="s">
        <v>1093</v>
      </c>
      <c r="D816" s="174" t="s">
        <v>894</v>
      </c>
      <c r="E816" s="178"/>
      <c r="F816" s="178"/>
      <c r="G816" s="178"/>
      <c r="H816" s="176">
        <v>4.26</v>
      </c>
    </row>
    <row r="817" spans="1:8" x14ac:dyDescent="0.25">
      <c r="A817" s="167">
        <v>172050</v>
      </c>
      <c r="B817" s="168" t="s">
        <v>1094</v>
      </c>
      <c r="D817" s="174" t="s">
        <v>894</v>
      </c>
      <c r="E817" s="178"/>
      <c r="F817" s="178"/>
      <c r="G817" s="178"/>
      <c r="H817" s="176">
        <v>3.33</v>
      </c>
    </row>
    <row r="818" spans="1:8" x14ac:dyDescent="0.25">
      <c r="A818" s="167">
        <v>150600</v>
      </c>
      <c r="B818" s="168" t="s">
        <v>1095</v>
      </c>
      <c r="D818" s="174" t="s">
        <v>573</v>
      </c>
      <c r="E818" s="178"/>
      <c r="F818" s="178"/>
      <c r="G818" s="178"/>
      <c r="H818" s="176">
        <v>7.52</v>
      </c>
    </row>
    <row r="819" spans="1:8" x14ac:dyDescent="0.25">
      <c r="A819" s="167">
        <v>141010</v>
      </c>
      <c r="B819" s="168" t="s">
        <v>1096</v>
      </c>
      <c r="D819" s="174" t="s">
        <v>411</v>
      </c>
      <c r="E819" s="178"/>
      <c r="F819" s="178"/>
      <c r="G819" s="178"/>
      <c r="H819" s="176">
        <v>15.57</v>
      </c>
    </row>
    <row r="820" spans="1:8" x14ac:dyDescent="0.25">
      <c r="A820" s="167">
        <v>143550</v>
      </c>
      <c r="B820" s="168" t="s">
        <v>1097</v>
      </c>
      <c r="D820" s="174" t="s">
        <v>411</v>
      </c>
      <c r="E820" s="178"/>
      <c r="F820" s="178"/>
      <c r="G820" s="178"/>
      <c r="H820" s="176">
        <v>285.95999999999998</v>
      </c>
    </row>
    <row r="821" spans="1:8" x14ac:dyDescent="0.25">
      <c r="A821" s="167">
        <v>143500</v>
      </c>
      <c r="B821" s="168" t="s">
        <v>1098</v>
      </c>
      <c r="D821" s="174" t="s">
        <v>411</v>
      </c>
      <c r="E821" s="178"/>
      <c r="F821" s="178"/>
      <c r="G821" s="178"/>
      <c r="H821" s="176">
        <v>597</v>
      </c>
    </row>
    <row r="822" spans="1:8" x14ac:dyDescent="0.25">
      <c r="A822" s="167">
        <v>172000</v>
      </c>
      <c r="B822" s="168" t="s">
        <v>1099</v>
      </c>
      <c r="D822" s="174" t="s">
        <v>573</v>
      </c>
      <c r="E822" s="178"/>
      <c r="F822" s="178"/>
      <c r="G822" s="178"/>
      <c r="H822" s="176">
        <v>50.64</v>
      </c>
    </row>
    <row r="823" spans="1:8" x14ac:dyDescent="0.25">
      <c r="A823" s="167">
        <v>153250</v>
      </c>
      <c r="B823" s="168" t="s">
        <v>1100</v>
      </c>
      <c r="D823" s="174" t="s">
        <v>573</v>
      </c>
      <c r="E823" s="178"/>
      <c r="F823" s="178"/>
      <c r="G823" s="178"/>
      <c r="H823" s="176">
        <v>16.54</v>
      </c>
    </row>
    <row r="824" spans="1:8" x14ac:dyDescent="0.25">
      <c r="A824" s="167">
        <v>173120</v>
      </c>
      <c r="B824" s="168" t="s">
        <v>1101</v>
      </c>
      <c r="D824" s="174" t="s">
        <v>472</v>
      </c>
      <c r="E824" s="178"/>
      <c r="F824" s="178"/>
      <c r="G824" s="178"/>
      <c r="H824" s="177">
        <v>3059.62</v>
      </c>
    </row>
    <row r="825" spans="1:8" x14ac:dyDescent="0.25">
      <c r="A825" s="167">
        <v>178090</v>
      </c>
      <c r="B825" s="168" t="s">
        <v>1102</v>
      </c>
      <c r="D825" s="174" t="s">
        <v>472</v>
      </c>
      <c r="E825" s="178"/>
      <c r="F825" s="178"/>
      <c r="G825" s="178"/>
      <c r="H825" s="177">
        <v>3354.56</v>
      </c>
    </row>
    <row r="826" spans="1:8" x14ac:dyDescent="0.25">
      <c r="A826" s="167">
        <v>173010</v>
      </c>
      <c r="B826" s="168" t="s">
        <v>1103</v>
      </c>
      <c r="D826" s="174" t="s">
        <v>472</v>
      </c>
      <c r="E826" s="178"/>
      <c r="F826" s="178"/>
      <c r="G826" s="178"/>
      <c r="H826" s="177">
        <v>2425.62</v>
      </c>
    </row>
    <row r="827" spans="1:8" x14ac:dyDescent="0.25">
      <c r="A827" s="167">
        <v>173030</v>
      </c>
      <c r="B827" s="168" t="s">
        <v>1104</v>
      </c>
      <c r="D827" s="174" t="s">
        <v>472</v>
      </c>
      <c r="E827" s="178"/>
      <c r="F827" s="178"/>
      <c r="G827" s="178"/>
      <c r="H827" s="177">
        <v>2576.65</v>
      </c>
    </row>
    <row r="828" spans="1:8" x14ac:dyDescent="0.25">
      <c r="A828" s="167">
        <v>173060</v>
      </c>
      <c r="B828" s="168" t="s">
        <v>1105</v>
      </c>
      <c r="D828" s="174" t="s">
        <v>472</v>
      </c>
      <c r="E828" s="178"/>
      <c r="F828" s="178"/>
      <c r="G828" s="178"/>
      <c r="H828" s="177">
        <v>2922.03</v>
      </c>
    </row>
    <row r="829" spans="1:8" x14ac:dyDescent="0.25">
      <c r="A829" s="167">
        <v>173020</v>
      </c>
      <c r="B829" s="168" t="s">
        <v>1106</v>
      </c>
      <c r="D829" s="174" t="s">
        <v>472</v>
      </c>
      <c r="E829" s="178"/>
      <c r="F829" s="178"/>
      <c r="G829" s="178"/>
      <c r="H829" s="177">
        <v>2699.61</v>
      </c>
    </row>
    <row r="830" spans="1:8" x14ac:dyDescent="0.25">
      <c r="A830" s="167">
        <v>173070</v>
      </c>
      <c r="B830" s="168" t="s">
        <v>1107</v>
      </c>
      <c r="D830" s="174" t="s">
        <v>472</v>
      </c>
      <c r="E830" s="178"/>
      <c r="F830" s="178"/>
      <c r="G830" s="178"/>
      <c r="H830" s="177">
        <v>3289.45</v>
      </c>
    </row>
    <row r="831" spans="1:8" x14ac:dyDescent="0.25">
      <c r="A831" s="167">
        <v>173040</v>
      </c>
      <c r="B831" s="168" t="s">
        <v>1108</v>
      </c>
      <c r="D831" s="174" t="s">
        <v>472</v>
      </c>
      <c r="E831" s="178"/>
      <c r="F831" s="178"/>
      <c r="G831" s="178"/>
      <c r="H831" s="177">
        <v>2307.86</v>
      </c>
    </row>
    <row r="832" spans="1:8" x14ac:dyDescent="0.25">
      <c r="A832" s="167">
        <v>178060</v>
      </c>
      <c r="B832" s="168" t="s">
        <v>1109</v>
      </c>
      <c r="D832" s="174" t="s">
        <v>472</v>
      </c>
      <c r="E832" s="178"/>
      <c r="F832" s="178"/>
      <c r="G832" s="178"/>
      <c r="H832" s="177">
        <v>2689.95</v>
      </c>
    </row>
    <row r="833" spans="1:8" x14ac:dyDescent="0.25">
      <c r="A833" s="167">
        <v>173050</v>
      </c>
      <c r="B833" s="168" t="s">
        <v>1110</v>
      </c>
      <c r="D833" s="174" t="s">
        <v>472</v>
      </c>
      <c r="E833" s="178"/>
      <c r="F833" s="178"/>
      <c r="G833" s="178"/>
      <c r="H833" s="177">
        <v>2499.5700000000002</v>
      </c>
    </row>
    <row r="834" spans="1:8" x14ac:dyDescent="0.25">
      <c r="A834" s="167">
        <v>178070</v>
      </c>
      <c r="B834" s="168" t="s">
        <v>1111</v>
      </c>
      <c r="D834" s="174" t="s">
        <v>472</v>
      </c>
      <c r="E834" s="178"/>
      <c r="F834" s="178"/>
      <c r="G834" s="178"/>
      <c r="H834" s="177">
        <v>2935.83</v>
      </c>
    </row>
    <row r="835" spans="1:8" x14ac:dyDescent="0.25">
      <c r="A835" s="167">
        <v>110050</v>
      </c>
      <c r="B835" s="168" t="s">
        <v>1112</v>
      </c>
      <c r="D835" s="174" t="s">
        <v>411</v>
      </c>
      <c r="E835" s="178"/>
      <c r="F835" s="178"/>
      <c r="G835" s="178"/>
      <c r="H835" s="176">
        <v>7.0000000000000007E-2</v>
      </c>
    </row>
    <row r="836" spans="1:8" x14ac:dyDescent="0.25">
      <c r="A836" s="167">
        <v>180040</v>
      </c>
      <c r="B836" s="168" t="s">
        <v>1113</v>
      </c>
      <c r="D836" s="174" t="s">
        <v>411</v>
      </c>
      <c r="E836" s="178"/>
      <c r="F836" s="178"/>
      <c r="G836" s="178"/>
      <c r="H836" s="176">
        <v>3.06</v>
      </c>
    </row>
    <row r="837" spans="1:8" x14ac:dyDescent="0.25">
      <c r="A837" s="167">
        <v>110060</v>
      </c>
      <c r="B837" s="168" t="s">
        <v>1114</v>
      </c>
      <c r="D837" s="174" t="s">
        <v>482</v>
      </c>
      <c r="E837" s="178"/>
      <c r="F837" s="178"/>
      <c r="G837" s="178"/>
      <c r="H837" s="176">
        <v>5.8</v>
      </c>
    </row>
    <row r="838" spans="1:8" x14ac:dyDescent="0.25">
      <c r="A838" s="167">
        <v>152120</v>
      </c>
      <c r="B838" s="168" t="s">
        <v>1115</v>
      </c>
      <c r="D838" s="174" t="s">
        <v>573</v>
      </c>
      <c r="E838" s="178"/>
      <c r="F838" s="178"/>
      <c r="G838" s="178"/>
      <c r="H838" s="176">
        <v>4.8600000000000003</v>
      </c>
    </row>
    <row r="839" spans="1:8" x14ac:dyDescent="0.25">
      <c r="A839" s="167">
        <v>155140</v>
      </c>
      <c r="B839" s="168" t="s">
        <v>1116</v>
      </c>
      <c r="D839" s="174" t="s">
        <v>573</v>
      </c>
      <c r="E839" s="178"/>
      <c r="F839" s="178"/>
      <c r="G839" s="178"/>
      <c r="H839" s="176">
        <v>4.4400000000000004</v>
      </c>
    </row>
    <row r="840" spans="1:8" x14ac:dyDescent="0.25">
      <c r="A840" s="167">
        <v>155380</v>
      </c>
      <c r="B840" s="168" t="s">
        <v>1117</v>
      </c>
      <c r="D840" s="174" t="s">
        <v>573</v>
      </c>
      <c r="E840" s="178"/>
      <c r="F840" s="178"/>
      <c r="G840" s="178"/>
      <c r="H840" s="176">
        <v>3.98</v>
      </c>
    </row>
    <row r="841" spans="1:8" x14ac:dyDescent="0.25">
      <c r="A841" s="167">
        <v>155120</v>
      </c>
      <c r="B841" s="168" t="s">
        <v>1118</v>
      </c>
      <c r="D841" s="174" t="s">
        <v>573</v>
      </c>
      <c r="E841" s="178"/>
      <c r="F841" s="178"/>
      <c r="G841" s="178"/>
      <c r="H841" s="176">
        <v>4.12</v>
      </c>
    </row>
    <row r="842" spans="1:8" x14ac:dyDescent="0.25">
      <c r="A842" s="167">
        <v>156420</v>
      </c>
      <c r="B842" s="168" t="s">
        <v>1119</v>
      </c>
      <c r="D842" s="174" t="s">
        <v>573</v>
      </c>
      <c r="E842" s="178"/>
      <c r="F842" s="178"/>
      <c r="G842" s="178"/>
      <c r="H842" s="176">
        <v>4.7699999999999996</v>
      </c>
    </row>
    <row r="843" spans="1:8" x14ac:dyDescent="0.25">
      <c r="A843" s="167">
        <v>178190</v>
      </c>
      <c r="B843" s="168" t="s">
        <v>1120</v>
      </c>
      <c r="D843" s="174" t="s">
        <v>573</v>
      </c>
      <c r="E843" s="178"/>
      <c r="F843" s="178"/>
      <c r="G843" s="178"/>
      <c r="H843" s="176">
        <v>21.22</v>
      </c>
    </row>
    <row r="844" spans="1:8" x14ac:dyDescent="0.25">
      <c r="A844" s="167">
        <v>180170</v>
      </c>
      <c r="B844" s="168" t="s">
        <v>1121</v>
      </c>
      <c r="D844" s="174" t="s">
        <v>482</v>
      </c>
      <c r="E844" s="178"/>
      <c r="F844" s="178"/>
      <c r="G844" s="178"/>
      <c r="H844" s="176">
        <v>0.09</v>
      </c>
    </row>
    <row r="845" spans="1:8" x14ac:dyDescent="0.25">
      <c r="A845" s="167">
        <v>100130</v>
      </c>
      <c r="B845" s="168" t="s">
        <v>1122</v>
      </c>
      <c r="D845" s="174" t="s">
        <v>894</v>
      </c>
      <c r="E845" s="178"/>
      <c r="F845" s="178"/>
      <c r="G845" s="178"/>
      <c r="H845" s="176">
        <v>10.67</v>
      </c>
    </row>
    <row r="846" spans="1:8" x14ac:dyDescent="0.25">
      <c r="A846" s="167">
        <v>150200</v>
      </c>
      <c r="B846" s="168" t="s">
        <v>1123</v>
      </c>
      <c r="D846" s="174" t="s">
        <v>411</v>
      </c>
      <c r="E846" s="178"/>
      <c r="F846" s="178"/>
      <c r="G846" s="178"/>
      <c r="H846" s="177">
        <v>28500</v>
      </c>
    </row>
    <row r="847" spans="1:8" x14ac:dyDescent="0.25">
      <c r="A847" s="167">
        <v>158250</v>
      </c>
      <c r="B847" s="168" t="s">
        <v>1124</v>
      </c>
      <c r="D847" s="174" t="s">
        <v>399</v>
      </c>
      <c r="E847" s="178"/>
      <c r="F847" s="178"/>
      <c r="G847" s="178"/>
      <c r="H847" s="176">
        <v>422.29</v>
      </c>
    </row>
    <row r="848" spans="1:8" x14ac:dyDescent="0.25">
      <c r="A848" s="167">
        <v>158200</v>
      </c>
      <c r="B848" s="168" t="s">
        <v>1125</v>
      </c>
      <c r="D848" s="174" t="s">
        <v>399</v>
      </c>
      <c r="E848" s="178"/>
      <c r="F848" s="178"/>
      <c r="G848" s="178"/>
      <c r="H848" s="176">
        <v>291.58999999999997</v>
      </c>
    </row>
    <row r="849" spans="1:8" x14ac:dyDescent="0.25">
      <c r="A849" s="167">
        <v>158150</v>
      </c>
      <c r="B849" s="168" t="s">
        <v>1126</v>
      </c>
      <c r="D849" s="174" t="s">
        <v>399</v>
      </c>
      <c r="E849" s="178"/>
      <c r="F849" s="178"/>
      <c r="G849" s="178"/>
      <c r="H849" s="176">
        <v>331.4</v>
      </c>
    </row>
    <row r="850" spans="1:8" x14ac:dyDescent="0.25">
      <c r="A850" s="167">
        <v>158100</v>
      </c>
      <c r="B850" s="168" t="s">
        <v>1127</v>
      </c>
      <c r="D850" s="174" t="s">
        <v>399</v>
      </c>
      <c r="E850" s="178"/>
      <c r="F850" s="178"/>
      <c r="G850" s="178"/>
      <c r="H850" s="176">
        <v>236.88</v>
      </c>
    </row>
    <row r="851" spans="1:8" x14ac:dyDescent="0.25">
      <c r="A851" s="167">
        <v>150055</v>
      </c>
      <c r="B851" s="168" t="s">
        <v>1128</v>
      </c>
      <c r="D851" s="174" t="s">
        <v>409</v>
      </c>
      <c r="E851" s="178"/>
      <c r="F851" s="178"/>
      <c r="G851" s="178"/>
      <c r="H851" s="176">
        <v>21.44</v>
      </c>
    </row>
    <row r="852" spans="1:8" x14ac:dyDescent="0.25">
      <c r="A852" s="167">
        <v>150070</v>
      </c>
      <c r="B852" s="168" t="s">
        <v>1129</v>
      </c>
      <c r="D852" s="174" t="s">
        <v>409</v>
      </c>
      <c r="E852" s="178"/>
      <c r="F852" s="178"/>
      <c r="G852" s="178"/>
      <c r="H852" s="176">
        <v>20.38</v>
      </c>
    </row>
    <row r="853" spans="1:8" x14ac:dyDescent="0.25">
      <c r="A853" s="167">
        <v>150050</v>
      </c>
      <c r="B853" s="168" t="s">
        <v>1130</v>
      </c>
      <c r="D853" s="174" t="s">
        <v>409</v>
      </c>
      <c r="E853" s="178"/>
      <c r="F853" s="178"/>
      <c r="G853" s="178"/>
      <c r="H853" s="176">
        <v>2.58</v>
      </c>
    </row>
    <row r="854" spans="1:8" x14ac:dyDescent="0.25">
      <c r="A854" s="167">
        <v>150010</v>
      </c>
      <c r="B854" s="168" t="s">
        <v>1131</v>
      </c>
      <c r="D854" s="174" t="s">
        <v>409</v>
      </c>
      <c r="E854" s="178"/>
      <c r="F854" s="178"/>
      <c r="G854" s="178"/>
      <c r="H854" s="176">
        <v>3.41</v>
      </c>
    </row>
    <row r="855" spans="1:8" x14ac:dyDescent="0.25">
      <c r="A855" s="167">
        <v>120040</v>
      </c>
      <c r="B855" s="168" t="s">
        <v>1132</v>
      </c>
      <c r="D855" s="174" t="s">
        <v>409</v>
      </c>
      <c r="E855" s="178"/>
      <c r="F855" s="178"/>
      <c r="G855" s="178"/>
      <c r="H855" s="176">
        <v>5.54</v>
      </c>
    </row>
    <row r="856" spans="1:8" x14ac:dyDescent="0.25">
      <c r="A856" s="167">
        <v>140040</v>
      </c>
      <c r="B856" s="168" t="s">
        <v>1133</v>
      </c>
      <c r="D856" s="174" t="s">
        <v>409</v>
      </c>
      <c r="E856" s="178"/>
      <c r="F856" s="178"/>
      <c r="G856" s="178"/>
      <c r="H856" s="176">
        <v>5.97</v>
      </c>
    </row>
    <row r="857" spans="1:8" x14ac:dyDescent="0.25">
      <c r="A857" s="167">
        <v>150060</v>
      </c>
      <c r="B857" s="168" t="s">
        <v>1134</v>
      </c>
      <c r="D857" s="174" t="s">
        <v>409</v>
      </c>
      <c r="E857" s="178"/>
      <c r="F857" s="178"/>
      <c r="G857" s="178"/>
      <c r="H857" s="176">
        <v>3.58</v>
      </c>
    </row>
    <row r="858" spans="1:8" x14ac:dyDescent="0.25">
      <c r="A858" s="167">
        <v>150120</v>
      </c>
      <c r="B858" s="168" t="s">
        <v>1135</v>
      </c>
      <c r="D858" s="174" t="s">
        <v>411</v>
      </c>
      <c r="E858" s="178"/>
      <c r="F858" s="178"/>
      <c r="G858" s="178"/>
      <c r="H858" s="176">
        <v>3</v>
      </c>
    </row>
    <row r="859" spans="1:8" x14ac:dyDescent="0.25">
      <c r="A859" s="167">
        <v>150020</v>
      </c>
      <c r="B859" s="168" t="s">
        <v>1136</v>
      </c>
      <c r="D859" s="174" t="s">
        <v>573</v>
      </c>
      <c r="E859" s="178"/>
      <c r="F859" s="178"/>
      <c r="G859" s="178"/>
      <c r="H859" s="176">
        <v>8.9</v>
      </c>
    </row>
    <row r="860" spans="1:8" x14ac:dyDescent="0.25">
      <c r="A860" s="167">
        <v>100350</v>
      </c>
      <c r="B860" s="168" t="s">
        <v>1137</v>
      </c>
      <c r="D860" s="174" t="s">
        <v>573</v>
      </c>
      <c r="E860" s="178"/>
      <c r="F860" s="178"/>
      <c r="G860" s="178"/>
      <c r="H860" s="176">
        <v>1.2</v>
      </c>
    </row>
    <row r="861" spans="1:8" x14ac:dyDescent="0.25">
      <c r="A861" s="167">
        <v>186020</v>
      </c>
      <c r="B861" s="168" t="s">
        <v>1138</v>
      </c>
      <c r="D861" s="174" t="s">
        <v>411</v>
      </c>
      <c r="E861" s="178"/>
      <c r="F861" s="178"/>
      <c r="G861" s="178"/>
      <c r="H861" s="176">
        <v>925</v>
      </c>
    </row>
    <row r="862" spans="1:8" x14ac:dyDescent="0.25">
      <c r="A862" s="167">
        <v>100380</v>
      </c>
      <c r="B862" s="168" t="s">
        <v>1139</v>
      </c>
      <c r="D862" s="174" t="s">
        <v>573</v>
      </c>
      <c r="E862" s="178"/>
      <c r="F862" s="178"/>
      <c r="G862" s="178"/>
      <c r="H862" s="176">
        <v>14</v>
      </c>
    </row>
    <row r="863" spans="1:8" x14ac:dyDescent="0.25">
      <c r="A863" s="167">
        <v>140120</v>
      </c>
      <c r="B863" s="168" t="s">
        <v>1140</v>
      </c>
      <c r="D863" s="174" t="s">
        <v>1141</v>
      </c>
      <c r="E863" s="178"/>
      <c r="F863" s="178"/>
      <c r="G863" s="178"/>
      <c r="H863" s="177">
        <v>5002</v>
      </c>
    </row>
    <row r="864" spans="1:8" x14ac:dyDescent="0.25">
      <c r="A864" s="167">
        <v>110120</v>
      </c>
      <c r="B864" s="168" t="s">
        <v>1142</v>
      </c>
      <c r="D864" s="174" t="s">
        <v>482</v>
      </c>
      <c r="E864" s="178"/>
      <c r="F864" s="178"/>
      <c r="G864" s="178"/>
      <c r="H864" s="176">
        <v>36.5</v>
      </c>
    </row>
    <row r="865" spans="1:8" x14ac:dyDescent="0.25">
      <c r="A865" s="167">
        <v>110240</v>
      </c>
      <c r="B865" s="168" t="s">
        <v>1143</v>
      </c>
      <c r="D865" s="174" t="s">
        <v>482</v>
      </c>
      <c r="E865" s="178"/>
      <c r="F865" s="178"/>
      <c r="G865" s="178"/>
      <c r="H865" s="176">
        <v>86</v>
      </c>
    </row>
    <row r="866" spans="1:8" x14ac:dyDescent="0.25">
      <c r="A866" s="167">
        <v>145450</v>
      </c>
      <c r="B866" s="168" t="s">
        <v>1144</v>
      </c>
      <c r="D866" s="174" t="s">
        <v>411</v>
      </c>
      <c r="E866" s="178"/>
      <c r="F866" s="178"/>
      <c r="G866" s="178"/>
      <c r="H866" s="176">
        <v>5.47</v>
      </c>
    </row>
    <row r="867" spans="1:8" x14ac:dyDescent="0.25">
      <c r="A867" s="167">
        <v>180110</v>
      </c>
      <c r="B867" s="168" t="s">
        <v>1145</v>
      </c>
      <c r="D867" s="174" t="s">
        <v>411</v>
      </c>
      <c r="E867" s="178"/>
      <c r="F867" s="178"/>
      <c r="G867" s="178"/>
      <c r="H867" s="176">
        <v>11.5</v>
      </c>
    </row>
    <row r="868" spans="1:8" x14ac:dyDescent="0.25">
      <c r="A868" s="167">
        <v>180090</v>
      </c>
      <c r="B868" s="168" t="s">
        <v>1146</v>
      </c>
      <c r="D868" s="174" t="s">
        <v>411</v>
      </c>
      <c r="E868" s="178"/>
      <c r="F868" s="178"/>
      <c r="G868" s="178"/>
      <c r="H868" s="176">
        <v>13.72</v>
      </c>
    </row>
    <row r="869" spans="1:8" x14ac:dyDescent="0.25">
      <c r="A869" s="167">
        <v>120000</v>
      </c>
      <c r="B869" s="168" t="s">
        <v>1147</v>
      </c>
      <c r="D869" s="174" t="s">
        <v>409</v>
      </c>
      <c r="E869" s="178"/>
      <c r="F869" s="178"/>
      <c r="G869" s="178"/>
      <c r="H869" s="176">
        <v>1.68</v>
      </c>
    </row>
    <row r="870" spans="1:8" x14ac:dyDescent="0.25">
      <c r="A870" s="167">
        <v>151000</v>
      </c>
      <c r="B870" s="168" t="s">
        <v>1148</v>
      </c>
      <c r="D870" s="174" t="s">
        <v>409</v>
      </c>
      <c r="E870" s="178"/>
      <c r="F870" s="178"/>
      <c r="G870" s="178"/>
      <c r="H870" s="176">
        <v>1.64</v>
      </c>
    </row>
    <row r="871" spans="1:8" x14ac:dyDescent="0.25">
      <c r="A871" s="167">
        <v>155550</v>
      </c>
      <c r="B871" s="168" t="s">
        <v>1149</v>
      </c>
      <c r="D871" s="174" t="s">
        <v>411</v>
      </c>
      <c r="E871" s="178"/>
      <c r="F871" s="178"/>
      <c r="G871" s="178"/>
      <c r="H871" s="176">
        <v>70</v>
      </c>
    </row>
    <row r="872" spans="1:8" x14ac:dyDescent="0.25">
      <c r="A872" s="167">
        <v>186030</v>
      </c>
      <c r="B872" s="168" t="s">
        <v>1150</v>
      </c>
      <c r="D872" s="174" t="s">
        <v>411</v>
      </c>
      <c r="E872" s="178"/>
      <c r="F872" s="178"/>
      <c r="G872" s="178"/>
      <c r="H872" s="176">
        <v>185</v>
      </c>
    </row>
    <row r="873" spans="1:8" x14ac:dyDescent="0.25">
      <c r="A873" s="167">
        <v>113160</v>
      </c>
      <c r="B873" s="168" t="s">
        <v>1151</v>
      </c>
      <c r="D873" s="174" t="s">
        <v>482</v>
      </c>
      <c r="E873" s="178"/>
      <c r="F873" s="178"/>
      <c r="G873" s="178"/>
      <c r="H873" s="176">
        <v>9.35</v>
      </c>
    </row>
    <row r="874" spans="1:8" x14ac:dyDescent="0.25">
      <c r="A874" s="167">
        <v>116160</v>
      </c>
      <c r="B874" s="168" t="s">
        <v>1152</v>
      </c>
      <c r="D874" s="174" t="s">
        <v>482</v>
      </c>
      <c r="E874" s="178"/>
      <c r="F874" s="178"/>
      <c r="G874" s="178"/>
      <c r="H874" s="176">
        <v>18.71</v>
      </c>
    </row>
    <row r="875" spans="1:8" x14ac:dyDescent="0.25">
      <c r="A875" s="167">
        <v>112200</v>
      </c>
      <c r="B875" s="168" t="s">
        <v>1153</v>
      </c>
      <c r="D875" s="174" t="s">
        <v>482</v>
      </c>
      <c r="E875" s="178"/>
      <c r="F875" s="178"/>
      <c r="G875" s="178"/>
      <c r="H875" s="176">
        <v>77.95</v>
      </c>
    </row>
    <row r="876" spans="1:8" x14ac:dyDescent="0.25">
      <c r="A876" s="167">
        <v>112250</v>
      </c>
      <c r="B876" s="168" t="s">
        <v>1154</v>
      </c>
      <c r="D876" s="174" t="s">
        <v>482</v>
      </c>
      <c r="E876" s="178"/>
      <c r="F876" s="178"/>
      <c r="G876" s="178"/>
      <c r="H876" s="176">
        <v>97.44</v>
      </c>
    </row>
    <row r="877" spans="1:8" x14ac:dyDescent="0.25">
      <c r="A877" s="167">
        <v>112300</v>
      </c>
      <c r="B877" s="168" t="s">
        <v>1155</v>
      </c>
      <c r="D877" s="174" t="s">
        <v>482</v>
      </c>
      <c r="E877" s="178"/>
      <c r="F877" s="178"/>
      <c r="G877" s="178"/>
      <c r="H877" s="176">
        <v>116.93</v>
      </c>
    </row>
    <row r="878" spans="1:8" x14ac:dyDescent="0.25">
      <c r="A878" s="167">
        <v>111110</v>
      </c>
      <c r="B878" s="168" t="s">
        <v>1156</v>
      </c>
      <c r="D878" s="174" t="s">
        <v>482</v>
      </c>
      <c r="E878" s="178"/>
      <c r="F878" s="178"/>
      <c r="G878" s="178"/>
      <c r="H878" s="176">
        <v>33.880000000000003</v>
      </c>
    </row>
    <row r="879" spans="1:8" x14ac:dyDescent="0.25">
      <c r="A879" s="167">
        <v>111010</v>
      </c>
      <c r="B879" s="168" t="s">
        <v>1157</v>
      </c>
      <c r="D879" s="174" t="s">
        <v>482</v>
      </c>
      <c r="E879" s="178"/>
      <c r="F879" s="178"/>
      <c r="G879" s="178"/>
      <c r="H879" s="176">
        <v>5.72</v>
      </c>
    </row>
    <row r="880" spans="1:8" x14ac:dyDescent="0.25">
      <c r="A880" s="167">
        <v>111070</v>
      </c>
      <c r="B880" s="168" t="s">
        <v>1158</v>
      </c>
      <c r="D880" s="174" t="s">
        <v>482</v>
      </c>
      <c r="E880" s="178"/>
      <c r="F880" s="178"/>
      <c r="G880" s="178"/>
      <c r="H880" s="176">
        <v>8.36</v>
      </c>
    </row>
    <row r="881" spans="1:8" x14ac:dyDescent="0.25">
      <c r="A881" s="167">
        <v>112120</v>
      </c>
      <c r="B881" s="168" t="s">
        <v>1159</v>
      </c>
      <c r="D881" s="174" t="s">
        <v>482</v>
      </c>
      <c r="E881" s="178"/>
      <c r="F881" s="178"/>
      <c r="G881" s="178"/>
      <c r="H881" s="176">
        <v>67.760000000000005</v>
      </c>
    </row>
    <row r="882" spans="1:8" x14ac:dyDescent="0.25">
      <c r="A882" s="167">
        <v>113010</v>
      </c>
      <c r="B882" s="168" t="s">
        <v>1160</v>
      </c>
      <c r="D882" s="174" t="s">
        <v>482</v>
      </c>
      <c r="E882" s="178"/>
      <c r="F882" s="178"/>
      <c r="G882" s="178"/>
      <c r="H882" s="176">
        <v>25.52</v>
      </c>
    </row>
    <row r="883" spans="1:8" x14ac:dyDescent="0.25">
      <c r="A883" s="167">
        <v>114120</v>
      </c>
      <c r="B883" s="168" t="s">
        <v>1161</v>
      </c>
      <c r="D883" s="174" t="s">
        <v>482</v>
      </c>
      <c r="E883" s="178"/>
      <c r="F883" s="178"/>
      <c r="G883" s="178"/>
      <c r="H883" s="176">
        <v>135.96</v>
      </c>
    </row>
    <row r="884" spans="1:8" x14ac:dyDescent="0.25">
      <c r="A884" s="167">
        <v>118030</v>
      </c>
      <c r="B884" s="168" t="s">
        <v>1162</v>
      </c>
      <c r="D884" s="174" t="s">
        <v>482</v>
      </c>
      <c r="E884" s="178"/>
      <c r="F884" s="178"/>
      <c r="G884" s="178"/>
      <c r="H884" s="176">
        <v>67.760000000000005</v>
      </c>
    </row>
    <row r="885" spans="1:8" x14ac:dyDescent="0.25">
      <c r="A885" s="167">
        <v>111020</v>
      </c>
      <c r="B885" s="168" t="s">
        <v>1163</v>
      </c>
      <c r="D885" s="174" t="s">
        <v>482</v>
      </c>
      <c r="E885" s="178"/>
      <c r="F885" s="178"/>
      <c r="G885" s="178"/>
      <c r="H885" s="176">
        <v>1.53</v>
      </c>
    </row>
    <row r="886" spans="1:8" x14ac:dyDescent="0.25">
      <c r="A886" s="167">
        <v>111030</v>
      </c>
      <c r="B886" s="168" t="s">
        <v>1164</v>
      </c>
      <c r="D886" s="174" t="s">
        <v>482</v>
      </c>
      <c r="E886" s="178"/>
      <c r="F886" s="178"/>
      <c r="G886" s="178"/>
      <c r="H886" s="176">
        <v>2.2400000000000002</v>
      </c>
    </row>
    <row r="887" spans="1:8" x14ac:dyDescent="0.25">
      <c r="A887" s="167">
        <v>111040</v>
      </c>
      <c r="B887" s="168" t="s">
        <v>1165</v>
      </c>
      <c r="D887" s="174" t="s">
        <v>482</v>
      </c>
      <c r="E887" s="178"/>
      <c r="F887" s="178"/>
      <c r="G887" s="178"/>
      <c r="H887" s="176">
        <v>3.07</v>
      </c>
    </row>
    <row r="888" spans="1:8" x14ac:dyDescent="0.25">
      <c r="A888" s="167">
        <v>111060</v>
      </c>
      <c r="B888" s="168" t="s">
        <v>1166</v>
      </c>
      <c r="D888" s="174" t="s">
        <v>482</v>
      </c>
      <c r="E888" s="178"/>
      <c r="F888" s="178"/>
      <c r="G888" s="178"/>
      <c r="H888" s="176">
        <v>4.5999999999999996</v>
      </c>
    </row>
    <row r="889" spans="1:8" x14ac:dyDescent="0.25">
      <c r="A889" s="167">
        <v>111120</v>
      </c>
      <c r="B889" s="168" t="s">
        <v>1167</v>
      </c>
      <c r="D889" s="174" t="s">
        <v>482</v>
      </c>
      <c r="E889" s="178"/>
      <c r="F889" s="178"/>
      <c r="G889" s="178"/>
      <c r="H889" s="176">
        <v>9.09</v>
      </c>
    </row>
    <row r="890" spans="1:8" x14ac:dyDescent="0.25">
      <c r="A890" s="167">
        <v>112540</v>
      </c>
      <c r="B890" s="168" t="s">
        <v>1168</v>
      </c>
      <c r="D890" s="174" t="s">
        <v>482</v>
      </c>
      <c r="E890" s="178"/>
      <c r="F890" s="178"/>
      <c r="G890" s="178"/>
      <c r="H890" s="176">
        <v>1.18</v>
      </c>
    </row>
    <row r="891" spans="1:8" x14ac:dyDescent="0.25">
      <c r="A891" s="167">
        <v>112560</v>
      </c>
      <c r="B891" s="168" t="s">
        <v>1169</v>
      </c>
      <c r="D891" s="174" t="s">
        <v>482</v>
      </c>
      <c r="E891" s="178"/>
      <c r="F891" s="178"/>
      <c r="G891" s="178"/>
      <c r="H891" s="176">
        <v>1.77</v>
      </c>
    </row>
    <row r="892" spans="1:8" x14ac:dyDescent="0.25">
      <c r="A892" s="167">
        <v>112580</v>
      </c>
      <c r="B892" s="168" t="s">
        <v>1170</v>
      </c>
      <c r="D892" s="174" t="s">
        <v>482</v>
      </c>
      <c r="E892" s="178"/>
      <c r="F892" s="178"/>
      <c r="G892" s="178"/>
      <c r="H892" s="176">
        <v>2.36</v>
      </c>
    </row>
    <row r="893" spans="1:8" x14ac:dyDescent="0.25">
      <c r="A893" s="167">
        <v>113030</v>
      </c>
      <c r="B893" s="168" t="s">
        <v>1171</v>
      </c>
      <c r="D893" s="174" t="s">
        <v>482</v>
      </c>
      <c r="E893" s="178"/>
      <c r="F893" s="178"/>
      <c r="G893" s="178"/>
      <c r="H893" s="176">
        <v>6.84</v>
      </c>
    </row>
    <row r="894" spans="1:8" x14ac:dyDescent="0.25">
      <c r="A894" s="167">
        <v>116120</v>
      </c>
      <c r="B894" s="168" t="s">
        <v>1172</v>
      </c>
      <c r="D894" s="174" t="s">
        <v>482</v>
      </c>
      <c r="E894" s="178"/>
      <c r="F894" s="178"/>
      <c r="G894" s="178"/>
      <c r="H894" s="176">
        <v>8.5</v>
      </c>
    </row>
    <row r="895" spans="1:8" x14ac:dyDescent="0.25">
      <c r="A895" s="167">
        <v>110150</v>
      </c>
      <c r="B895" s="168" t="s">
        <v>1173</v>
      </c>
      <c r="D895" s="174" t="s">
        <v>482</v>
      </c>
      <c r="E895" s="178"/>
      <c r="F895" s="178"/>
      <c r="G895" s="178"/>
      <c r="H895" s="176">
        <v>9.1300000000000008</v>
      </c>
    </row>
    <row r="896" spans="1:8" x14ac:dyDescent="0.25">
      <c r="A896" s="167">
        <v>110250</v>
      </c>
      <c r="B896" s="168" t="s">
        <v>1174</v>
      </c>
      <c r="D896" s="174" t="s">
        <v>482</v>
      </c>
      <c r="E896" s="178"/>
      <c r="F896" s="178"/>
      <c r="G896" s="178"/>
      <c r="H896" s="176">
        <v>18.670000000000002</v>
      </c>
    </row>
    <row r="897" spans="1:8" x14ac:dyDescent="0.25">
      <c r="A897" s="167">
        <v>120850</v>
      </c>
      <c r="B897" s="168" t="s">
        <v>1175</v>
      </c>
      <c r="D897" s="174" t="s">
        <v>482</v>
      </c>
      <c r="E897" s="178"/>
      <c r="F897" s="178"/>
      <c r="G897" s="178"/>
      <c r="H897" s="176">
        <v>1.75</v>
      </c>
    </row>
    <row r="898" spans="1:8" x14ac:dyDescent="0.25">
      <c r="A898" s="167">
        <v>150080</v>
      </c>
      <c r="B898" s="168" t="s">
        <v>1176</v>
      </c>
      <c r="D898" s="174" t="s">
        <v>409</v>
      </c>
      <c r="E898" s="178"/>
      <c r="F898" s="178"/>
      <c r="G898" s="178"/>
      <c r="H898" s="176">
        <v>2.5</v>
      </c>
    </row>
    <row r="899" spans="1:8" x14ac:dyDescent="0.25">
      <c r="A899" s="167">
        <v>150030</v>
      </c>
      <c r="B899" s="168" t="s">
        <v>1177</v>
      </c>
      <c r="D899" s="174" t="s">
        <v>573</v>
      </c>
      <c r="E899" s="178"/>
      <c r="F899" s="178"/>
      <c r="G899" s="178"/>
      <c r="H899" s="176">
        <v>2.5299999999999998</v>
      </c>
    </row>
    <row r="900" spans="1:8" x14ac:dyDescent="0.25">
      <c r="A900" s="167">
        <v>100170</v>
      </c>
      <c r="B900" s="168" t="s">
        <v>1178</v>
      </c>
      <c r="D900" s="174" t="s">
        <v>573</v>
      </c>
      <c r="E900" s="178"/>
      <c r="F900" s="178"/>
      <c r="G900" s="178"/>
      <c r="H900" s="176">
        <v>7.74</v>
      </c>
    </row>
    <row r="901" spans="1:8" x14ac:dyDescent="0.25">
      <c r="A901" s="167">
        <v>100180</v>
      </c>
      <c r="B901" s="168" t="s">
        <v>1179</v>
      </c>
      <c r="D901" s="174" t="s">
        <v>573</v>
      </c>
      <c r="E901" s="178"/>
      <c r="F901" s="178"/>
      <c r="G901" s="178"/>
      <c r="H901" s="176">
        <v>7.58</v>
      </c>
    </row>
    <row r="902" spans="1:8" x14ac:dyDescent="0.25">
      <c r="A902" s="167">
        <v>180300</v>
      </c>
      <c r="B902" s="168" t="s">
        <v>1180</v>
      </c>
      <c r="D902" s="174" t="s">
        <v>482</v>
      </c>
      <c r="E902" s="178"/>
      <c r="F902" s="178"/>
      <c r="G902" s="178"/>
      <c r="H902" s="176">
        <v>17.75</v>
      </c>
    </row>
    <row r="903" spans="1:8" x14ac:dyDescent="0.25">
      <c r="A903" s="167">
        <v>180400</v>
      </c>
      <c r="B903" s="168" t="s">
        <v>1181</v>
      </c>
      <c r="D903" s="174" t="s">
        <v>482</v>
      </c>
      <c r="E903" s="178"/>
      <c r="F903" s="178"/>
      <c r="G903" s="178"/>
      <c r="H903" s="176">
        <v>25.24</v>
      </c>
    </row>
    <row r="904" spans="1:8" x14ac:dyDescent="0.25">
      <c r="A904" s="167">
        <v>100200</v>
      </c>
      <c r="B904" s="168" t="s">
        <v>1182</v>
      </c>
      <c r="D904" s="174" t="s">
        <v>573</v>
      </c>
      <c r="E904" s="178"/>
      <c r="F904" s="178"/>
      <c r="G904" s="178"/>
      <c r="H904" s="176">
        <v>6.25</v>
      </c>
    </row>
    <row r="905" spans="1:8" x14ac:dyDescent="0.25">
      <c r="A905" s="167">
        <v>100100</v>
      </c>
      <c r="B905" s="168" t="s">
        <v>1183</v>
      </c>
      <c r="D905" s="174" t="s">
        <v>573</v>
      </c>
      <c r="E905" s="178"/>
      <c r="F905" s="178"/>
      <c r="G905" s="178"/>
      <c r="H905" s="176">
        <v>6.5</v>
      </c>
    </row>
    <row r="906" spans="1:8" x14ac:dyDescent="0.25">
      <c r="A906" s="167">
        <v>178250</v>
      </c>
      <c r="B906" s="168" t="s">
        <v>1184</v>
      </c>
      <c r="D906" s="174" t="s">
        <v>573</v>
      </c>
      <c r="E906" s="178"/>
      <c r="F906" s="178"/>
      <c r="G906" s="178"/>
      <c r="H906" s="176">
        <v>2.44</v>
      </c>
    </row>
    <row r="907" spans="1:8" x14ac:dyDescent="0.25">
      <c r="A907" s="167">
        <v>180160</v>
      </c>
      <c r="B907" s="168" t="s">
        <v>1185</v>
      </c>
      <c r="D907" s="174" t="s">
        <v>411</v>
      </c>
      <c r="E907" s="178"/>
      <c r="F907" s="178"/>
      <c r="G907" s="178"/>
      <c r="H907" s="176">
        <v>68.599999999999994</v>
      </c>
    </row>
    <row r="908" spans="1:8" x14ac:dyDescent="0.25">
      <c r="A908" s="167">
        <v>180100</v>
      </c>
      <c r="B908" s="168" t="s">
        <v>1186</v>
      </c>
      <c r="D908" s="174" t="s">
        <v>411</v>
      </c>
      <c r="E908" s="178"/>
      <c r="F908" s="178"/>
      <c r="G908" s="178"/>
      <c r="H908" s="176">
        <v>36.520000000000003</v>
      </c>
    </row>
    <row r="909" spans="1:8" x14ac:dyDescent="0.25">
      <c r="A909" s="167">
        <v>110100</v>
      </c>
      <c r="B909" s="168" t="s">
        <v>1187</v>
      </c>
      <c r="D909" s="174" t="s">
        <v>411</v>
      </c>
      <c r="E909" s="178"/>
      <c r="F909" s="178"/>
      <c r="G909" s="178"/>
      <c r="H909" s="176">
        <v>24.33</v>
      </c>
    </row>
    <row r="910" spans="1:8" x14ac:dyDescent="0.25">
      <c r="A910" s="167">
        <v>172100</v>
      </c>
      <c r="B910" s="168" t="s">
        <v>1188</v>
      </c>
      <c r="D910" s="174" t="s">
        <v>894</v>
      </c>
      <c r="E910" s="178"/>
      <c r="F910" s="178"/>
      <c r="G910" s="178"/>
      <c r="H910" s="176">
        <v>3.31</v>
      </c>
    </row>
    <row r="911" spans="1:8" x14ac:dyDescent="0.25">
      <c r="A911" s="167">
        <v>135780</v>
      </c>
      <c r="B911" s="168" t="s">
        <v>1189</v>
      </c>
      <c r="D911" s="174" t="s">
        <v>411</v>
      </c>
      <c r="E911" s="178"/>
      <c r="F911" s="178"/>
      <c r="G911" s="178"/>
      <c r="H911" s="176">
        <v>0.45</v>
      </c>
    </row>
    <row r="912" spans="1:8" x14ac:dyDescent="0.25">
      <c r="A912" s="167">
        <v>135160</v>
      </c>
      <c r="B912" s="168" t="s">
        <v>1190</v>
      </c>
      <c r="D912" s="174" t="s">
        <v>411</v>
      </c>
      <c r="E912" s="178"/>
      <c r="F912" s="178"/>
      <c r="G912" s="178"/>
      <c r="H912" s="176">
        <v>0.93</v>
      </c>
    </row>
    <row r="913" spans="1:8" x14ac:dyDescent="0.25">
      <c r="A913" s="167">
        <v>134020</v>
      </c>
      <c r="B913" s="168" t="s">
        <v>1191</v>
      </c>
      <c r="D913" s="174" t="s">
        <v>411</v>
      </c>
      <c r="E913" s="178"/>
      <c r="F913" s="178"/>
      <c r="G913" s="178"/>
      <c r="H913" s="176">
        <v>1.96</v>
      </c>
    </row>
    <row r="914" spans="1:8" x14ac:dyDescent="0.25">
      <c r="A914" s="167">
        <v>134100</v>
      </c>
      <c r="B914" s="168" t="s">
        <v>1192</v>
      </c>
      <c r="D914" s="174" t="s">
        <v>411</v>
      </c>
      <c r="E914" s="178"/>
      <c r="F914" s="178"/>
      <c r="G914" s="178"/>
      <c r="H914" s="176">
        <v>6.03</v>
      </c>
    </row>
    <row r="915" spans="1:8" x14ac:dyDescent="0.25">
      <c r="A915" s="167">
        <v>133120</v>
      </c>
      <c r="B915" s="168" t="s">
        <v>1193</v>
      </c>
      <c r="D915" s="174" t="s">
        <v>411</v>
      </c>
      <c r="E915" s="178"/>
      <c r="F915" s="178"/>
      <c r="G915" s="178"/>
      <c r="H915" s="176">
        <v>3.23</v>
      </c>
    </row>
    <row r="916" spans="1:8" x14ac:dyDescent="0.25">
      <c r="A916" s="167">
        <v>130200</v>
      </c>
      <c r="B916" s="168" t="s">
        <v>1194</v>
      </c>
      <c r="D916" s="174" t="s">
        <v>1195</v>
      </c>
      <c r="E916" s="178"/>
      <c r="F916" s="178"/>
      <c r="G916" s="178"/>
      <c r="H916" s="177">
        <v>1166.67</v>
      </c>
    </row>
    <row r="917" spans="1:8" x14ac:dyDescent="0.25">
      <c r="A917" s="167">
        <v>130000</v>
      </c>
      <c r="B917" s="168" t="s">
        <v>1196</v>
      </c>
      <c r="D917" s="174" t="s">
        <v>399</v>
      </c>
      <c r="E917" s="178"/>
      <c r="F917" s="178"/>
      <c r="G917" s="178"/>
      <c r="H917" s="176">
        <v>47.95</v>
      </c>
    </row>
    <row r="918" spans="1:8" x14ac:dyDescent="0.25">
      <c r="A918" s="167">
        <v>130100</v>
      </c>
      <c r="B918" s="168" t="s">
        <v>1197</v>
      </c>
      <c r="D918" s="174" t="s">
        <v>399</v>
      </c>
      <c r="E918" s="178"/>
      <c r="F918" s="178"/>
      <c r="G918" s="178"/>
      <c r="H918" s="176">
        <v>41.19</v>
      </c>
    </row>
    <row r="919" spans="1:8" x14ac:dyDescent="0.25">
      <c r="A919" s="167">
        <v>126110</v>
      </c>
      <c r="B919" s="168" t="s">
        <v>1198</v>
      </c>
      <c r="D919" s="174" t="s">
        <v>409</v>
      </c>
      <c r="E919" s="178"/>
      <c r="F919" s="178"/>
      <c r="G919" s="178"/>
      <c r="H919" s="176">
        <v>56.1</v>
      </c>
    </row>
    <row r="920" spans="1:8" x14ac:dyDescent="0.25">
      <c r="A920" s="167">
        <v>126120</v>
      </c>
      <c r="B920" s="168" t="s">
        <v>1199</v>
      </c>
      <c r="D920" s="174" t="s">
        <v>409</v>
      </c>
      <c r="E920" s="178"/>
      <c r="F920" s="178"/>
      <c r="G920" s="178"/>
      <c r="H920" s="176">
        <v>64.180000000000007</v>
      </c>
    </row>
    <row r="921" spans="1:8" x14ac:dyDescent="0.25">
      <c r="A921" s="167">
        <v>126090</v>
      </c>
      <c r="B921" s="168" t="s">
        <v>1200</v>
      </c>
      <c r="D921" s="174" t="s">
        <v>409</v>
      </c>
      <c r="E921" s="178"/>
      <c r="F921" s="178"/>
      <c r="G921" s="178"/>
      <c r="H921" s="176">
        <v>145.63</v>
      </c>
    </row>
    <row r="922" spans="1:8" x14ac:dyDescent="0.25">
      <c r="A922" s="167">
        <v>126100</v>
      </c>
      <c r="B922" s="168" t="s">
        <v>1201</v>
      </c>
      <c r="D922" s="174" t="s">
        <v>409</v>
      </c>
      <c r="E922" s="178"/>
      <c r="F922" s="178"/>
      <c r="G922" s="178"/>
      <c r="H922" s="176">
        <v>338.38</v>
      </c>
    </row>
    <row r="923" spans="1:8" x14ac:dyDescent="0.25">
      <c r="A923" s="167">
        <v>100500</v>
      </c>
      <c r="B923" s="168" t="s">
        <v>1202</v>
      </c>
      <c r="D923" s="174" t="s">
        <v>482</v>
      </c>
      <c r="E923" s="178"/>
      <c r="F923" s="178"/>
      <c r="G923" s="178"/>
      <c r="H923" s="176">
        <v>145</v>
      </c>
    </row>
    <row r="924" spans="1:8" x14ac:dyDescent="0.25">
      <c r="A924" s="167">
        <v>146090</v>
      </c>
      <c r="B924" s="168" t="s">
        <v>1203</v>
      </c>
      <c r="D924" s="174" t="s">
        <v>1141</v>
      </c>
      <c r="E924" s="178"/>
      <c r="F924" s="178"/>
      <c r="G924" s="178"/>
      <c r="H924" s="177">
        <v>3250</v>
      </c>
    </row>
    <row r="925" spans="1:8" x14ac:dyDescent="0.25">
      <c r="A925" s="167">
        <v>146120</v>
      </c>
      <c r="B925" s="168" t="s">
        <v>1204</v>
      </c>
      <c r="D925" s="174" t="s">
        <v>1141</v>
      </c>
      <c r="E925" s="178"/>
      <c r="F925" s="178"/>
      <c r="G925" s="178"/>
      <c r="H925" s="177">
        <v>5470</v>
      </c>
    </row>
    <row r="926" spans="1:8" x14ac:dyDescent="0.25">
      <c r="A926" s="167">
        <v>130110</v>
      </c>
      <c r="B926" s="168" t="s">
        <v>1205</v>
      </c>
      <c r="D926" s="174" t="s">
        <v>399</v>
      </c>
      <c r="E926" s="178"/>
      <c r="F926" s="178"/>
      <c r="G926" s="178"/>
      <c r="H926" s="177">
        <v>4400</v>
      </c>
    </row>
    <row r="927" spans="1:8" x14ac:dyDescent="0.25">
      <c r="A927" s="167">
        <v>130120</v>
      </c>
      <c r="B927" s="168" t="s">
        <v>1206</v>
      </c>
      <c r="D927" s="174" t="s">
        <v>399</v>
      </c>
      <c r="E927" s="178"/>
      <c r="F927" s="178"/>
      <c r="G927" s="178"/>
      <c r="H927" s="177">
        <v>1180</v>
      </c>
    </row>
    <row r="928" spans="1:8" x14ac:dyDescent="0.25">
      <c r="A928" s="167">
        <v>199795</v>
      </c>
      <c r="B928" s="168" t="s">
        <v>1207</v>
      </c>
      <c r="D928" s="174" t="s">
        <v>411</v>
      </c>
      <c r="E928" s="178"/>
      <c r="F928" s="178"/>
      <c r="G928" s="178"/>
      <c r="H928" s="176">
        <v>9</v>
      </c>
    </row>
    <row r="929" spans="1:8" x14ac:dyDescent="0.25">
      <c r="A929" s="167">
        <v>199785</v>
      </c>
      <c r="B929" s="168" t="s">
        <v>1208</v>
      </c>
      <c r="D929" s="174" t="s">
        <v>411</v>
      </c>
      <c r="E929" s="178"/>
      <c r="F929" s="178"/>
      <c r="G929" s="178"/>
      <c r="H929" s="176">
        <v>9.7100000000000009</v>
      </c>
    </row>
    <row r="930" spans="1:8" x14ac:dyDescent="0.25">
      <c r="A930" s="167">
        <v>130080</v>
      </c>
      <c r="B930" s="168" t="s">
        <v>1209</v>
      </c>
      <c r="D930" s="174" t="s">
        <v>399</v>
      </c>
      <c r="E930" s="178"/>
      <c r="F930" s="178"/>
      <c r="G930" s="178"/>
      <c r="H930" s="176">
        <v>49.72</v>
      </c>
    </row>
    <row r="931" spans="1:8" x14ac:dyDescent="0.25">
      <c r="A931" s="167">
        <v>135250</v>
      </c>
      <c r="B931" s="168" t="s">
        <v>1210</v>
      </c>
      <c r="D931" s="174" t="s">
        <v>411</v>
      </c>
      <c r="E931" s="178"/>
      <c r="F931" s="178"/>
      <c r="G931" s="178"/>
      <c r="H931" s="176">
        <v>0.6</v>
      </c>
    </row>
    <row r="932" spans="1:8" x14ac:dyDescent="0.25">
      <c r="A932" s="167">
        <v>142600</v>
      </c>
      <c r="B932" s="168" t="s">
        <v>1211</v>
      </c>
      <c r="D932" s="174" t="s">
        <v>411</v>
      </c>
      <c r="E932" s="178"/>
      <c r="F932" s="178"/>
      <c r="G932" s="178"/>
      <c r="H932" s="176">
        <v>298.02</v>
      </c>
    </row>
    <row r="933" spans="1:8" x14ac:dyDescent="0.25">
      <c r="A933" s="167">
        <v>141100</v>
      </c>
      <c r="B933" s="168" t="s">
        <v>1212</v>
      </c>
      <c r="D933" s="174" t="s">
        <v>411</v>
      </c>
      <c r="E933" s="178"/>
      <c r="F933" s="178"/>
      <c r="G933" s="178"/>
      <c r="H933" s="176">
        <v>380</v>
      </c>
    </row>
    <row r="934" spans="1:8" x14ac:dyDescent="0.25">
      <c r="A934" s="167">
        <v>142100</v>
      </c>
      <c r="B934" s="168" t="s">
        <v>1213</v>
      </c>
      <c r="D934" s="174" t="s">
        <v>411</v>
      </c>
      <c r="E934" s="178"/>
      <c r="F934" s="178"/>
      <c r="G934" s="178"/>
      <c r="H934" s="176">
        <v>420</v>
      </c>
    </row>
    <row r="935" spans="1:8" x14ac:dyDescent="0.25">
      <c r="A935" s="167">
        <v>142400</v>
      </c>
      <c r="B935" s="168" t="s">
        <v>1214</v>
      </c>
      <c r="D935" s="174" t="s">
        <v>411</v>
      </c>
      <c r="E935" s="178"/>
      <c r="F935" s="178"/>
      <c r="G935" s="178"/>
      <c r="H935" s="176">
        <v>257</v>
      </c>
    </row>
    <row r="936" spans="1:8" x14ac:dyDescent="0.25">
      <c r="A936" s="167">
        <v>191500</v>
      </c>
      <c r="B936" s="168" t="s">
        <v>1215</v>
      </c>
      <c r="D936" s="174" t="s">
        <v>411</v>
      </c>
      <c r="E936" s="178"/>
      <c r="F936" s="178"/>
      <c r="G936" s="178"/>
      <c r="H936" s="177">
        <v>28875</v>
      </c>
    </row>
    <row r="937" spans="1:8" x14ac:dyDescent="0.25">
      <c r="A937" s="167">
        <v>191600</v>
      </c>
      <c r="B937" s="168" t="s">
        <v>1216</v>
      </c>
      <c r="D937" s="174" t="s">
        <v>411</v>
      </c>
      <c r="E937" s="178"/>
      <c r="F937" s="178"/>
      <c r="G937" s="178"/>
      <c r="H937" s="177">
        <v>30200</v>
      </c>
    </row>
    <row r="938" spans="1:8" x14ac:dyDescent="0.25">
      <c r="A938" s="167">
        <v>191700</v>
      </c>
      <c r="B938" s="168" t="s">
        <v>1217</v>
      </c>
      <c r="D938" s="174" t="s">
        <v>411</v>
      </c>
      <c r="E938" s="178"/>
      <c r="F938" s="178"/>
      <c r="G938" s="178"/>
      <c r="H938" s="177">
        <v>31900</v>
      </c>
    </row>
    <row r="939" spans="1:8" x14ac:dyDescent="0.25">
      <c r="A939" s="167">
        <v>191800</v>
      </c>
      <c r="B939" s="168" t="s">
        <v>1218</v>
      </c>
      <c r="D939" s="174" t="s">
        <v>411</v>
      </c>
      <c r="E939" s="178"/>
      <c r="F939" s="178"/>
      <c r="G939" s="178"/>
      <c r="H939" s="177">
        <v>32500</v>
      </c>
    </row>
    <row r="940" spans="1:8" x14ac:dyDescent="0.25">
      <c r="A940" s="167">
        <v>157270</v>
      </c>
      <c r="B940" s="168" t="s">
        <v>1219</v>
      </c>
      <c r="D940" s="174" t="s">
        <v>573</v>
      </c>
      <c r="E940" s="178"/>
      <c r="F940" s="178"/>
      <c r="G940" s="178"/>
      <c r="H940" s="176">
        <v>7.2</v>
      </c>
    </row>
    <row r="941" spans="1:8" x14ac:dyDescent="0.25">
      <c r="A941" s="167">
        <v>186040</v>
      </c>
      <c r="B941" s="168" t="s">
        <v>1220</v>
      </c>
      <c r="D941" s="174" t="s">
        <v>411</v>
      </c>
      <c r="E941" s="178"/>
      <c r="F941" s="178"/>
      <c r="G941" s="178"/>
      <c r="H941" s="176">
        <v>515</v>
      </c>
    </row>
    <row r="942" spans="1:8" x14ac:dyDescent="0.25">
      <c r="A942" s="167">
        <v>130180</v>
      </c>
      <c r="B942" s="168" t="s">
        <v>1221</v>
      </c>
      <c r="D942" s="174" t="s">
        <v>399</v>
      </c>
      <c r="E942" s="178"/>
      <c r="F942" s="178"/>
      <c r="G942" s="178"/>
      <c r="H942" s="176">
        <v>43.08</v>
      </c>
    </row>
    <row r="943" spans="1:8" x14ac:dyDescent="0.25">
      <c r="A943" s="167">
        <v>130185</v>
      </c>
      <c r="B943" s="168" t="s">
        <v>1222</v>
      </c>
      <c r="D943" s="174" t="s">
        <v>399</v>
      </c>
      <c r="E943" s="178"/>
      <c r="F943" s="178"/>
      <c r="G943" s="178"/>
      <c r="H943" s="176">
        <v>41.64</v>
      </c>
    </row>
    <row r="944" spans="1:8" x14ac:dyDescent="0.25">
      <c r="A944" s="167">
        <v>130130</v>
      </c>
      <c r="B944" s="168" t="s">
        <v>1223</v>
      </c>
      <c r="D944" s="174" t="s">
        <v>399</v>
      </c>
      <c r="E944" s="178"/>
      <c r="F944" s="178"/>
      <c r="G944" s="178"/>
      <c r="H944" s="176">
        <v>1.47</v>
      </c>
    </row>
    <row r="945" spans="1:8" x14ac:dyDescent="0.25">
      <c r="A945" s="167">
        <v>130150</v>
      </c>
      <c r="B945" s="168" t="s">
        <v>1224</v>
      </c>
      <c r="D945" s="174" t="s">
        <v>399</v>
      </c>
      <c r="E945" s="178"/>
      <c r="F945" s="178"/>
      <c r="G945" s="178"/>
      <c r="H945" s="176">
        <v>3.74</v>
      </c>
    </row>
    <row r="946" spans="1:8" x14ac:dyDescent="0.25">
      <c r="A946" s="167">
        <v>191050</v>
      </c>
      <c r="B946" s="168" t="s">
        <v>1225</v>
      </c>
      <c r="D946" s="174" t="s">
        <v>411</v>
      </c>
      <c r="E946" s="178"/>
      <c r="F946" s="178"/>
      <c r="G946" s="178"/>
      <c r="H946" s="177">
        <v>19400</v>
      </c>
    </row>
    <row r="947" spans="1:8" x14ac:dyDescent="0.25">
      <c r="A947" s="167">
        <v>191150</v>
      </c>
      <c r="B947" s="168" t="s">
        <v>1226</v>
      </c>
      <c r="D947" s="174" t="s">
        <v>411</v>
      </c>
      <c r="E947" s="178"/>
      <c r="F947" s="178"/>
      <c r="G947" s="178"/>
      <c r="H947" s="177">
        <v>20600</v>
      </c>
    </row>
    <row r="948" spans="1:8" x14ac:dyDescent="0.25">
      <c r="A948" s="167">
        <v>191250</v>
      </c>
      <c r="B948" s="168" t="s">
        <v>1227</v>
      </c>
      <c r="D948" s="174" t="s">
        <v>411</v>
      </c>
      <c r="E948" s="178"/>
      <c r="F948" s="178"/>
      <c r="G948" s="178"/>
      <c r="H948" s="177">
        <v>23700</v>
      </c>
    </row>
    <row r="949" spans="1:8" x14ac:dyDescent="0.25">
      <c r="A949" s="167">
        <v>191350</v>
      </c>
      <c r="B949" s="168" t="s">
        <v>1228</v>
      </c>
      <c r="D949" s="174" t="s">
        <v>411</v>
      </c>
      <c r="E949" s="178"/>
      <c r="F949" s="178"/>
      <c r="G949" s="178"/>
      <c r="H949" s="177">
        <v>25400</v>
      </c>
    </row>
    <row r="950" spans="1:8" x14ac:dyDescent="0.25">
      <c r="A950" s="167">
        <v>191000</v>
      </c>
      <c r="B950" s="168" t="s">
        <v>1229</v>
      </c>
      <c r="D950" s="174" t="s">
        <v>411</v>
      </c>
      <c r="E950" s="178"/>
      <c r="F950" s="178"/>
      <c r="G950" s="178"/>
      <c r="H950" s="177">
        <v>12700</v>
      </c>
    </row>
    <row r="951" spans="1:8" x14ac:dyDescent="0.25">
      <c r="A951" s="167">
        <v>191100</v>
      </c>
      <c r="B951" s="168" t="s">
        <v>1230</v>
      </c>
      <c r="D951" s="174" t="s">
        <v>411</v>
      </c>
      <c r="E951" s="178"/>
      <c r="F951" s="178"/>
      <c r="G951" s="178"/>
      <c r="H951" s="177">
        <v>13300</v>
      </c>
    </row>
    <row r="952" spans="1:8" x14ac:dyDescent="0.25">
      <c r="A952" s="167">
        <v>191200</v>
      </c>
      <c r="B952" s="168" t="s">
        <v>1231</v>
      </c>
      <c r="D952" s="174" t="s">
        <v>411</v>
      </c>
      <c r="E952" s="178"/>
      <c r="F952" s="178"/>
      <c r="G952" s="178"/>
      <c r="H952" s="177">
        <v>15300</v>
      </c>
    </row>
    <row r="953" spans="1:8" x14ac:dyDescent="0.25">
      <c r="A953" s="167">
        <v>191300</v>
      </c>
      <c r="B953" s="168" t="s">
        <v>1232</v>
      </c>
      <c r="D953" s="174" t="s">
        <v>411</v>
      </c>
      <c r="E953" s="178"/>
      <c r="F953" s="178"/>
      <c r="G953" s="178"/>
      <c r="H953" s="177">
        <v>16400</v>
      </c>
    </row>
    <row r="954" spans="1:8" x14ac:dyDescent="0.25">
      <c r="A954" s="167">
        <v>100310</v>
      </c>
      <c r="B954" s="168" t="s">
        <v>1233</v>
      </c>
      <c r="D954" s="174" t="s">
        <v>573</v>
      </c>
      <c r="E954" s="178"/>
      <c r="F954" s="178"/>
      <c r="G954" s="178"/>
      <c r="H954" s="176">
        <v>79</v>
      </c>
    </row>
    <row r="955" spans="1:8" x14ac:dyDescent="0.25">
      <c r="A955" s="167">
        <v>100320</v>
      </c>
      <c r="B955" s="168" t="s">
        <v>1234</v>
      </c>
      <c r="D955" s="174" t="s">
        <v>573</v>
      </c>
      <c r="E955" s="178"/>
      <c r="F955" s="178"/>
      <c r="G955" s="178"/>
      <c r="H955" s="176">
        <v>88.5</v>
      </c>
    </row>
    <row r="956" spans="1:8" x14ac:dyDescent="0.25">
      <c r="A956" s="167">
        <v>100330</v>
      </c>
      <c r="B956" s="168" t="s">
        <v>1235</v>
      </c>
      <c r="D956" s="174" t="s">
        <v>573</v>
      </c>
      <c r="E956" s="178"/>
      <c r="F956" s="178"/>
      <c r="G956" s="178"/>
      <c r="H956" s="176">
        <v>110</v>
      </c>
    </row>
    <row r="957" spans="1:8" x14ac:dyDescent="0.25">
      <c r="A957" s="167">
        <v>100680</v>
      </c>
      <c r="B957" s="168" t="s">
        <v>1236</v>
      </c>
      <c r="D957" s="174" t="s">
        <v>573</v>
      </c>
      <c r="E957" s="178"/>
      <c r="F957" s="178"/>
      <c r="G957" s="178"/>
      <c r="H957" s="176">
        <v>70.31</v>
      </c>
    </row>
    <row r="958" spans="1:8" x14ac:dyDescent="0.25">
      <c r="A958" s="167">
        <v>180420</v>
      </c>
      <c r="B958" s="168" t="s">
        <v>1237</v>
      </c>
      <c r="D958" s="174" t="s">
        <v>411</v>
      </c>
      <c r="E958" s="178"/>
      <c r="F958" s="178"/>
      <c r="G958" s="178"/>
      <c r="H958" s="176">
        <v>96.67</v>
      </c>
    </row>
    <row r="959" spans="1:8" x14ac:dyDescent="0.25">
      <c r="A959" s="167">
        <v>100110</v>
      </c>
      <c r="B959" s="168" t="s">
        <v>1238</v>
      </c>
      <c r="D959" s="174" t="s">
        <v>894</v>
      </c>
      <c r="E959" s="178"/>
      <c r="F959" s="178"/>
      <c r="G959" s="178"/>
      <c r="H959" s="176">
        <v>4.2300000000000004</v>
      </c>
    </row>
    <row r="960" spans="1:8" x14ac:dyDescent="0.25">
      <c r="A960" s="167">
        <v>180120</v>
      </c>
      <c r="B960" s="168" t="s">
        <v>1239</v>
      </c>
      <c r="D960" s="174" t="s">
        <v>411</v>
      </c>
      <c r="E960" s="178"/>
      <c r="F960" s="178"/>
      <c r="G960" s="178"/>
      <c r="H960" s="176">
        <v>2.29</v>
      </c>
    </row>
    <row r="961" spans="1:8" x14ac:dyDescent="0.25">
      <c r="A961" s="167">
        <v>160330</v>
      </c>
      <c r="B961" s="168" t="s">
        <v>1240</v>
      </c>
      <c r="D961" s="174" t="s">
        <v>411</v>
      </c>
      <c r="E961" s="178"/>
      <c r="F961" s="178"/>
      <c r="G961" s="178"/>
      <c r="H961" s="176">
        <v>63.83</v>
      </c>
    </row>
    <row r="962" spans="1:8" x14ac:dyDescent="0.25">
      <c r="A962" s="167">
        <v>160380</v>
      </c>
      <c r="B962" s="168" t="s">
        <v>1241</v>
      </c>
      <c r="D962" s="174" t="s">
        <v>573</v>
      </c>
      <c r="E962" s="178"/>
      <c r="F962" s="178"/>
      <c r="G962" s="178"/>
      <c r="H962" s="176">
        <v>20.93</v>
      </c>
    </row>
    <row r="963" spans="1:8" x14ac:dyDescent="0.25">
      <c r="A963" s="167">
        <v>161100</v>
      </c>
      <c r="B963" s="168" t="s">
        <v>1242</v>
      </c>
      <c r="D963" s="174" t="s">
        <v>573</v>
      </c>
      <c r="E963" s="178"/>
      <c r="F963" s="178"/>
      <c r="G963" s="178"/>
      <c r="H963" s="176">
        <v>12.88</v>
      </c>
    </row>
    <row r="964" spans="1:8" x14ac:dyDescent="0.25">
      <c r="A964" s="167">
        <v>161150</v>
      </c>
      <c r="B964" s="168" t="s">
        <v>1243</v>
      </c>
      <c r="D964" s="174" t="s">
        <v>411</v>
      </c>
      <c r="E964" s="178"/>
      <c r="F964" s="178"/>
      <c r="G964" s="178"/>
      <c r="H964" s="176">
        <v>295.5</v>
      </c>
    </row>
    <row r="965" spans="1:8" x14ac:dyDescent="0.25">
      <c r="A965" s="167">
        <v>161200</v>
      </c>
      <c r="B965" s="168" t="s">
        <v>1244</v>
      </c>
      <c r="D965" s="174" t="s">
        <v>411</v>
      </c>
      <c r="E965" s="178"/>
      <c r="F965" s="178"/>
      <c r="G965" s="178"/>
      <c r="H965" s="176">
        <v>344.92</v>
      </c>
    </row>
    <row r="966" spans="1:8" x14ac:dyDescent="0.25">
      <c r="A966" s="167">
        <v>161250</v>
      </c>
      <c r="B966" s="168" t="s">
        <v>1245</v>
      </c>
      <c r="D966" s="174" t="s">
        <v>411</v>
      </c>
      <c r="E966" s="178"/>
      <c r="F966" s="178"/>
      <c r="G966" s="178"/>
      <c r="H966" s="176">
        <v>394</v>
      </c>
    </row>
    <row r="967" spans="1:8" x14ac:dyDescent="0.25">
      <c r="A967" s="167">
        <v>100410</v>
      </c>
      <c r="B967" s="168" t="s">
        <v>945</v>
      </c>
      <c r="D967" s="174" t="s">
        <v>411</v>
      </c>
      <c r="E967" s="178"/>
      <c r="F967" s="178"/>
      <c r="G967" s="178"/>
      <c r="H967" s="176">
        <v>13.63</v>
      </c>
    </row>
    <row r="968" spans="1:8" x14ac:dyDescent="0.25">
      <c r="A968" s="167">
        <v>100400</v>
      </c>
      <c r="B968" s="168" t="s">
        <v>946</v>
      </c>
      <c r="D968" s="174" t="s">
        <v>411</v>
      </c>
      <c r="E968" s="178"/>
      <c r="F968" s="178"/>
      <c r="G968" s="178"/>
      <c r="H968" s="176">
        <v>12.3</v>
      </c>
    </row>
    <row r="969" spans="1:8" x14ac:dyDescent="0.25">
      <c r="A969" s="167">
        <v>100420</v>
      </c>
      <c r="B969" s="168" t="s">
        <v>947</v>
      </c>
      <c r="D969" s="174" t="s">
        <v>411</v>
      </c>
      <c r="E969" s="178"/>
      <c r="F969" s="178"/>
      <c r="G969" s="178"/>
      <c r="H969" s="176">
        <v>26.7</v>
      </c>
    </row>
    <row r="970" spans="1:8" x14ac:dyDescent="0.25">
      <c r="A970" s="167">
        <v>100430</v>
      </c>
      <c r="B970" s="168" t="s">
        <v>948</v>
      </c>
      <c r="D970" s="174" t="s">
        <v>411</v>
      </c>
      <c r="E970" s="178"/>
      <c r="F970" s="178"/>
      <c r="G970" s="178"/>
      <c r="H970" s="176">
        <v>25.1</v>
      </c>
    </row>
    <row r="971" spans="1:8" x14ac:dyDescent="0.25">
      <c r="A971" s="167">
        <v>160125</v>
      </c>
      <c r="B971" s="168" t="s">
        <v>1246</v>
      </c>
      <c r="D971" s="174" t="s">
        <v>411</v>
      </c>
      <c r="E971" s="178"/>
      <c r="F971" s="178"/>
      <c r="G971" s="178"/>
      <c r="H971" s="176">
        <v>370</v>
      </c>
    </row>
    <row r="972" spans="1:8" x14ac:dyDescent="0.25">
      <c r="A972" s="167">
        <v>161400</v>
      </c>
      <c r="B972" s="168" t="s">
        <v>1247</v>
      </c>
      <c r="D972" s="174" t="s">
        <v>411</v>
      </c>
      <c r="E972" s="178"/>
      <c r="F972" s="178"/>
      <c r="G972" s="178"/>
      <c r="H972" s="176">
        <v>389.71</v>
      </c>
    </row>
    <row r="973" spans="1:8" x14ac:dyDescent="0.25">
      <c r="A973" s="167">
        <v>160050</v>
      </c>
      <c r="B973" s="168" t="s">
        <v>1248</v>
      </c>
      <c r="D973" s="174" t="s">
        <v>411</v>
      </c>
      <c r="E973" s="178"/>
      <c r="F973" s="178"/>
      <c r="G973" s="178"/>
      <c r="H973" s="176">
        <v>349.75</v>
      </c>
    </row>
    <row r="974" spans="1:8" x14ac:dyDescent="0.25">
      <c r="A974" s="167">
        <v>161125</v>
      </c>
      <c r="B974" s="168" t="s">
        <v>1249</v>
      </c>
      <c r="D974" s="174" t="s">
        <v>411</v>
      </c>
      <c r="E974" s="178"/>
      <c r="F974" s="178"/>
      <c r="G974" s="178"/>
      <c r="H974" s="176">
        <v>348.14</v>
      </c>
    </row>
    <row r="975" spans="1:8" x14ac:dyDescent="0.25">
      <c r="A975" s="167">
        <v>162400</v>
      </c>
      <c r="B975" s="168" t="s">
        <v>1250</v>
      </c>
      <c r="D975" s="174" t="s">
        <v>411</v>
      </c>
      <c r="E975" s="178"/>
      <c r="F975" s="178"/>
      <c r="G975" s="178"/>
      <c r="H975" s="176">
        <v>421.25</v>
      </c>
    </row>
    <row r="976" spans="1:8" x14ac:dyDescent="0.25">
      <c r="A976" s="167">
        <v>171400</v>
      </c>
      <c r="B976" s="168" t="s">
        <v>1251</v>
      </c>
      <c r="D976" s="174" t="s">
        <v>411</v>
      </c>
      <c r="E976" s="178"/>
      <c r="F976" s="178"/>
      <c r="G976" s="178"/>
      <c r="H976" s="176">
        <v>555.5</v>
      </c>
    </row>
    <row r="977" spans="1:8" x14ac:dyDescent="0.25">
      <c r="A977" s="167">
        <v>173400</v>
      </c>
      <c r="B977" s="168" t="s">
        <v>1252</v>
      </c>
      <c r="D977" s="174" t="s">
        <v>411</v>
      </c>
      <c r="E977" s="178"/>
      <c r="F977" s="178"/>
      <c r="G977" s="178"/>
      <c r="H977" s="176">
        <v>501.03</v>
      </c>
    </row>
    <row r="978" spans="1:8" x14ac:dyDescent="0.25">
      <c r="A978" s="167">
        <v>181400</v>
      </c>
      <c r="B978" s="168" t="s">
        <v>1253</v>
      </c>
      <c r="D978" s="174" t="s">
        <v>411</v>
      </c>
      <c r="E978" s="178"/>
      <c r="F978" s="178"/>
      <c r="G978" s="178"/>
      <c r="H978" s="176">
        <v>676.66</v>
      </c>
    </row>
    <row r="979" spans="1:8" x14ac:dyDescent="0.25">
      <c r="A979" s="167">
        <v>150920</v>
      </c>
      <c r="B979" s="168" t="s">
        <v>1254</v>
      </c>
      <c r="D979" s="174" t="s">
        <v>573</v>
      </c>
      <c r="E979" s="178"/>
      <c r="F979" s="178"/>
      <c r="G979" s="178"/>
      <c r="H979" s="176">
        <v>6.49</v>
      </c>
    </row>
    <row r="980" spans="1:8" x14ac:dyDescent="0.25">
      <c r="A980" s="167">
        <v>151130</v>
      </c>
      <c r="B980" s="168" t="s">
        <v>1255</v>
      </c>
      <c r="D980" s="174" t="s">
        <v>573</v>
      </c>
      <c r="E980" s="178"/>
      <c r="F980" s="178"/>
      <c r="G980" s="178"/>
      <c r="H980" s="176">
        <v>6.11</v>
      </c>
    </row>
    <row r="981" spans="1:8" x14ac:dyDescent="0.25">
      <c r="A981" s="167">
        <v>151380</v>
      </c>
      <c r="B981" s="168" t="s">
        <v>1256</v>
      </c>
      <c r="D981" s="174" t="s">
        <v>573</v>
      </c>
      <c r="E981" s="178"/>
      <c r="F981" s="178"/>
      <c r="G981" s="178"/>
      <c r="H981" s="176">
        <v>6.47</v>
      </c>
    </row>
    <row r="982" spans="1:8" x14ac:dyDescent="0.25">
      <c r="A982" s="167">
        <v>152830</v>
      </c>
      <c r="B982" s="168" t="s">
        <v>1257</v>
      </c>
      <c r="D982" s="174" t="s">
        <v>573</v>
      </c>
      <c r="E982" s="178"/>
      <c r="F982" s="178"/>
      <c r="G982" s="178"/>
      <c r="H982" s="176">
        <v>6.38</v>
      </c>
    </row>
    <row r="983" spans="1:8" x14ac:dyDescent="0.25">
      <c r="A983" s="167">
        <v>156260</v>
      </c>
      <c r="B983" s="168" t="s">
        <v>1258</v>
      </c>
      <c r="D983" s="174" t="s">
        <v>411</v>
      </c>
      <c r="E983" s="178"/>
      <c r="F983" s="178"/>
      <c r="G983" s="178"/>
      <c r="H983" s="176">
        <v>8.6</v>
      </c>
    </row>
    <row r="984" spans="1:8" x14ac:dyDescent="0.25">
      <c r="A984" s="167">
        <v>110190</v>
      </c>
      <c r="B984" s="168" t="s">
        <v>1259</v>
      </c>
      <c r="D984" s="174" t="s">
        <v>411</v>
      </c>
      <c r="E984" s="178"/>
      <c r="F984" s="178"/>
      <c r="G984" s="178"/>
      <c r="H984" s="176">
        <v>175</v>
      </c>
    </row>
    <row r="985" spans="1:8" x14ac:dyDescent="0.25">
      <c r="A985" s="167">
        <v>180240</v>
      </c>
      <c r="B985" s="168" t="s">
        <v>1260</v>
      </c>
      <c r="D985" s="174" t="s">
        <v>482</v>
      </c>
      <c r="E985" s="178"/>
      <c r="F985" s="178"/>
      <c r="G985" s="178"/>
      <c r="H985" s="176">
        <v>10.54</v>
      </c>
    </row>
    <row r="986" spans="1:8" x14ac:dyDescent="0.25">
      <c r="A986" s="167">
        <v>180180</v>
      </c>
      <c r="B986" s="168" t="s">
        <v>1261</v>
      </c>
      <c r="D986" s="174" t="s">
        <v>482</v>
      </c>
      <c r="E986" s="178"/>
      <c r="F986" s="178"/>
      <c r="G986" s="178"/>
      <c r="H986" s="176">
        <v>24.82</v>
      </c>
    </row>
    <row r="987" spans="1:8" x14ac:dyDescent="0.25">
      <c r="A987" s="167">
        <v>180010</v>
      </c>
      <c r="B987" s="168" t="s">
        <v>1262</v>
      </c>
      <c r="D987" s="174" t="s">
        <v>411</v>
      </c>
      <c r="E987" s="178"/>
      <c r="F987" s="178"/>
      <c r="G987" s="178"/>
      <c r="H987" s="176">
        <v>192.5</v>
      </c>
    </row>
    <row r="988" spans="1:8" x14ac:dyDescent="0.25">
      <c r="A988" s="167">
        <v>100010</v>
      </c>
      <c r="B988" s="168" t="s">
        <v>1263</v>
      </c>
      <c r="D988" s="174" t="s">
        <v>1195</v>
      </c>
      <c r="E988" s="178"/>
      <c r="F988" s="178"/>
      <c r="G988" s="178"/>
      <c r="H988" s="176">
        <v>983.33</v>
      </c>
    </row>
    <row r="989" spans="1:8" x14ac:dyDescent="0.25">
      <c r="A989" s="167">
        <v>100020</v>
      </c>
      <c r="B989" s="168" t="s">
        <v>1264</v>
      </c>
      <c r="D989" s="174" t="s">
        <v>1195</v>
      </c>
      <c r="E989" s="178"/>
      <c r="F989" s="178"/>
      <c r="G989" s="178"/>
      <c r="H989" s="176">
        <v>288.57</v>
      </c>
    </row>
    <row r="990" spans="1:8" x14ac:dyDescent="0.25">
      <c r="A990" s="167">
        <v>100150</v>
      </c>
      <c r="B990" s="168" t="s">
        <v>1265</v>
      </c>
      <c r="D990" s="174" t="s">
        <v>894</v>
      </c>
      <c r="E990" s="178"/>
      <c r="F990" s="178"/>
      <c r="G990" s="178"/>
      <c r="H990" s="176">
        <v>17.45</v>
      </c>
    </row>
    <row r="991" spans="1:8" x14ac:dyDescent="0.25">
      <c r="A991" s="167">
        <v>100120</v>
      </c>
      <c r="B991" s="168" t="s">
        <v>1266</v>
      </c>
      <c r="D991" s="174" t="s">
        <v>894</v>
      </c>
      <c r="E991" s="178"/>
      <c r="F991" s="178"/>
      <c r="G991" s="178"/>
      <c r="H991" s="176">
        <v>19.73</v>
      </c>
    </row>
    <row r="992" spans="1:8" x14ac:dyDescent="0.25">
      <c r="A992" s="167">
        <v>101030</v>
      </c>
      <c r="B992" s="168" t="s">
        <v>1267</v>
      </c>
      <c r="D992" s="174" t="s">
        <v>894</v>
      </c>
      <c r="E992" s="178"/>
      <c r="F992" s="178"/>
      <c r="G992" s="178"/>
      <c r="H992" s="176">
        <v>47.64</v>
      </c>
    </row>
    <row r="993" spans="1:8" x14ac:dyDescent="0.25">
      <c r="A993" s="167">
        <v>101050</v>
      </c>
      <c r="B993" s="168" t="s">
        <v>1268</v>
      </c>
      <c r="D993" s="174" t="s">
        <v>894</v>
      </c>
      <c r="E993" s="178"/>
      <c r="F993" s="178"/>
      <c r="G993" s="178"/>
      <c r="H993" s="176">
        <v>15.26</v>
      </c>
    </row>
    <row r="994" spans="1:8" x14ac:dyDescent="0.25">
      <c r="A994" s="167">
        <v>106060</v>
      </c>
      <c r="B994" s="168" t="s">
        <v>1269</v>
      </c>
      <c r="D994" s="174" t="s">
        <v>894</v>
      </c>
      <c r="E994" s="178"/>
      <c r="F994" s="178"/>
      <c r="G994" s="178"/>
      <c r="H994" s="176">
        <v>18.600000000000001</v>
      </c>
    </row>
    <row r="995" spans="1:8" x14ac:dyDescent="0.25">
      <c r="A995" s="167">
        <v>100360</v>
      </c>
      <c r="B995" s="168" t="s">
        <v>1270</v>
      </c>
      <c r="D995" s="174" t="s">
        <v>573</v>
      </c>
      <c r="E995" s="178"/>
      <c r="F995" s="178"/>
      <c r="G995" s="178"/>
      <c r="H995" s="176">
        <v>5.6</v>
      </c>
    </row>
    <row r="996" spans="1:8" x14ac:dyDescent="0.25">
      <c r="A996" s="167">
        <v>106040</v>
      </c>
      <c r="B996" s="168" t="s">
        <v>1271</v>
      </c>
      <c r="D996" s="174" t="s">
        <v>894</v>
      </c>
      <c r="E996" s="178"/>
      <c r="F996" s="178"/>
      <c r="G996" s="178"/>
      <c r="H996" s="176">
        <v>15.69</v>
      </c>
    </row>
    <row r="997" spans="1:8" x14ac:dyDescent="0.25">
      <c r="A997" s="167">
        <v>100190</v>
      </c>
      <c r="B997" s="168" t="s">
        <v>1272</v>
      </c>
      <c r="D997" s="174" t="s">
        <v>894</v>
      </c>
      <c r="E997" s="178"/>
      <c r="F997" s="178"/>
      <c r="G997" s="178"/>
      <c r="H997" s="176">
        <v>16.2</v>
      </c>
    </row>
    <row r="998" spans="1:8" x14ac:dyDescent="0.25">
      <c r="A998" s="167">
        <v>100370</v>
      </c>
      <c r="B998" s="168" t="s">
        <v>1273</v>
      </c>
      <c r="D998" s="174" t="s">
        <v>573</v>
      </c>
      <c r="E998" s="178"/>
      <c r="F998" s="178"/>
      <c r="G998" s="178"/>
      <c r="H998" s="176">
        <v>1.6</v>
      </c>
    </row>
    <row r="999" spans="1:8" x14ac:dyDescent="0.25">
      <c r="A999" s="167">
        <v>100160</v>
      </c>
      <c r="B999" s="168" t="s">
        <v>1274</v>
      </c>
      <c r="D999" s="174" t="s">
        <v>573</v>
      </c>
      <c r="E999" s="178"/>
      <c r="F999" s="178"/>
      <c r="G999" s="178"/>
      <c r="H999" s="176">
        <v>14</v>
      </c>
    </row>
    <row r="1000" spans="1:8" x14ac:dyDescent="0.25">
      <c r="A1000" s="167">
        <v>100210</v>
      </c>
      <c r="B1000" s="168" t="s">
        <v>1275</v>
      </c>
      <c r="D1000" s="174" t="s">
        <v>573</v>
      </c>
      <c r="E1000" s="178"/>
      <c r="F1000" s="178"/>
      <c r="G1000" s="178"/>
      <c r="H1000" s="176">
        <v>13.2</v>
      </c>
    </row>
    <row r="1001" spans="1:8" x14ac:dyDescent="0.25">
      <c r="A1001" s="167">
        <v>100270</v>
      </c>
      <c r="B1001" s="168" t="s">
        <v>1276</v>
      </c>
      <c r="D1001" s="174" t="s">
        <v>573</v>
      </c>
      <c r="E1001" s="178"/>
      <c r="F1001" s="178"/>
      <c r="G1001" s="178"/>
      <c r="H1001" s="176">
        <v>12.5</v>
      </c>
    </row>
    <row r="1002" spans="1:8" x14ac:dyDescent="0.25">
      <c r="A1002" s="167">
        <v>100340</v>
      </c>
      <c r="B1002" s="168" t="s">
        <v>1277</v>
      </c>
      <c r="D1002" s="174" t="s">
        <v>573</v>
      </c>
      <c r="E1002" s="178"/>
      <c r="F1002" s="178"/>
      <c r="G1002" s="178"/>
      <c r="H1002" s="176">
        <v>12.2</v>
      </c>
    </row>
    <row r="1003" spans="1:8" x14ac:dyDescent="0.25">
      <c r="A1003" s="167">
        <v>101270</v>
      </c>
      <c r="B1003" s="168" t="s">
        <v>1278</v>
      </c>
      <c r="D1003" s="174" t="s">
        <v>573</v>
      </c>
      <c r="E1003" s="178"/>
      <c r="F1003" s="178"/>
      <c r="G1003" s="178"/>
      <c r="H1003" s="176">
        <v>14.4</v>
      </c>
    </row>
    <row r="1004" spans="1:8" x14ac:dyDescent="0.25">
      <c r="A1004" s="167">
        <v>101340</v>
      </c>
      <c r="B1004" s="168" t="s">
        <v>1279</v>
      </c>
      <c r="D1004" s="174" t="s">
        <v>573</v>
      </c>
      <c r="E1004" s="178"/>
      <c r="F1004" s="178"/>
      <c r="G1004" s="178"/>
      <c r="H1004" s="176">
        <v>13.9</v>
      </c>
    </row>
    <row r="1005" spans="1:8" x14ac:dyDescent="0.25">
      <c r="A1005" s="167">
        <v>101390</v>
      </c>
      <c r="B1005" s="168" t="s">
        <v>1280</v>
      </c>
      <c r="D1005" s="174" t="s">
        <v>573</v>
      </c>
      <c r="E1005" s="178"/>
      <c r="F1005" s="178"/>
      <c r="G1005" s="178"/>
      <c r="H1005" s="176">
        <v>13.7</v>
      </c>
    </row>
    <row r="1006" spans="1:8" x14ac:dyDescent="0.25">
      <c r="A1006" s="167">
        <v>101470</v>
      </c>
      <c r="B1006" s="168" t="s">
        <v>1281</v>
      </c>
      <c r="D1006" s="174" t="s">
        <v>573</v>
      </c>
      <c r="E1006" s="178"/>
      <c r="F1006" s="178"/>
      <c r="G1006" s="178"/>
      <c r="H1006" s="176">
        <v>13.4</v>
      </c>
    </row>
    <row r="1007" spans="1:8" x14ac:dyDescent="0.25">
      <c r="A1007" s="167">
        <v>101630</v>
      </c>
      <c r="B1007" s="168" t="s">
        <v>1282</v>
      </c>
      <c r="D1007" s="174" t="s">
        <v>573</v>
      </c>
      <c r="E1007" s="178"/>
      <c r="F1007" s="178"/>
      <c r="G1007" s="178"/>
      <c r="H1007" s="176">
        <v>13.2</v>
      </c>
    </row>
    <row r="1008" spans="1:8" x14ac:dyDescent="0.25">
      <c r="A1008" s="167">
        <v>102200</v>
      </c>
      <c r="B1008" s="168" t="s">
        <v>1283</v>
      </c>
      <c r="D1008" s="174" t="s">
        <v>573</v>
      </c>
      <c r="E1008" s="178"/>
      <c r="F1008" s="178"/>
      <c r="G1008" s="178"/>
      <c r="H1008" s="176">
        <v>14.4</v>
      </c>
    </row>
    <row r="1009" spans="1:8" x14ac:dyDescent="0.25">
      <c r="A1009" s="167">
        <v>102270</v>
      </c>
      <c r="B1009" s="168" t="s">
        <v>1284</v>
      </c>
      <c r="D1009" s="174" t="s">
        <v>573</v>
      </c>
      <c r="E1009" s="178"/>
      <c r="F1009" s="178"/>
      <c r="G1009" s="178"/>
      <c r="H1009" s="176">
        <v>14.2</v>
      </c>
    </row>
    <row r="1010" spans="1:8" x14ac:dyDescent="0.25">
      <c r="A1010" s="167">
        <v>102340</v>
      </c>
      <c r="B1010" s="168" t="s">
        <v>1285</v>
      </c>
      <c r="D1010" s="174" t="s">
        <v>573</v>
      </c>
      <c r="E1010" s="178"/>
      <c r="F1010" s="178"/>
      <c r="G1010" s="178"/>
      <c r="H1010" s="176">
        <v>13.8</v>
      </c>
    </row>
    <row r="1011" spans="1:8" x14ac:dyDescent="0.25">
      <c r="A1011" s="167">
        <v>102390</v>
      </c>
      <c r="B1011" s="168" t="s">
        <v>1286</v>
      </c>
      <c r="D1011" s="174" t="s">
        <v>573</v>
      </c>
      <c r="E1011" s="178"/>
      <c r="F1011" s="178"/>
      <c r="G1011" s="178"/>
      <c r="H1011" s="176">
        <v>13.4</v>
      </c>
    </row>
    <row r="1012" spans="1:8" x14ac:dyDescent="0.25">
      <c r="A1012" s="167">
        <v>122470</v>
      </c>
      <c r="B1012" s="168" t="s">
        <v>1287</v>
      </c>
      <c r="D1012" s="174" t="s">
        <v>573</v>
      </c>
      <c r="E1012" s="178"/>
      <c r="F1012" s="178"/>
      <c r="G1012" s="178"/>
      <c r="H1012" s="176">
        <v>13.2</v>
      </c>
    </row>
    <row r="1013" spans="1:8" x14ac:dyDescent="0.25">
      <c r="A1013" s="167">
        <v>122630</v>
      </c>
      <c r="B1013" s="168" t="s">
        <v>1288</v>
      </c>
      <c r="D1013" s="174" t="s">
        <v>573</v>
      </c>
      <c r="E1013" s="178"/>
      <c r="F1013" s="178"/>
      <c r="G1013" s="178"/>
      <c r="H1013" s="176">
        <v>12.96</v>
      </c>
    </row>
    <row r="1014" spans="1:8" x14ac:dyDescent="0.25">
      <c r="A1014" s="167">
        <v>180200</v>
      </c>
      <c r="B1014" s="168" t="s">
        <v>1289</v>
      </c>
      <c r="D1014" s="174" t="s">
        <v>411</v>
      </c>
      <c r="E1014" s="178"/>
      <c r="F1014" s="178"/>
      <c r="G1014" s="178"/>
      <c r="H1014" s="176">
        <v>24.65</v>
      </c>
    </row>
    <row r="1015" spans="1:8" x14ac:dyDescent="0.25">
      <c r="A1015" s="167">
        <v>180210</v>
      </c>
      <c r="B1015" s="168" t="s">
        <v>1290</v>
      </c>
      <c r="D1015" s="174" t="s">
        <v>411</v>
      </c>
      <c r="E1015" s="178"/>
      <c r="F1015" s="178"/>
      <c r="G1015" s="178"/>
      <c r="H1015" s="176">
        <v>31.64</v>
      </c>
    </row>
    <row r="1016" spans="1:8" x14ac:dyDescent="0.25">
      <c r="A1016" s="167">
        <v>180310</v>
      </c>
      <c r="B1016" s="168" t="s">
        <v>1291</v>
      </c>
      <c r="D1016" s="174" t="s">
        <v>411</v>
      </c>
      <c r="E1016" s="178"/>
      <c r="F1016" s="178"/>
      <c r="G1016" s="178"/>
      <c r="H1016" s="176">
        <v>82</v>
      </c>
    </row>
    <row r="1017" spans="1:8" x14ac:dyDescent="0.25">
      <c r="A1017" s="167">
        <v>180340</v>
      </c>
      <c r="B1017" s="168" t="s">
        <v>1292</v>
      </c>
      <c r="D1017" s="174" t="s">
        <v>411</v>
      </c>
      <c r="E1017" s="178"/>
      <c r="F1017" s="178"/>
      <c r="G1017" s="178"/>
      <c r="H1017" s="176">
        <v>102.38</v>
      </c>
    </row>
    <row r="1018" spans="1:8" x14ac:dyDescent="0.25">
      <c r="A1018" s="167">
        <v>180320</v>
      </c>
      <c r="B1018" s="168" t="s">
        <v>1293</v>
      </c>
      <c r="D1018" s="174" t="s">
        <v>411</v>
      </c>
      <c r="E1018" s="178"/>
      <c r="F1018" s="178"/>
      <c r="G1018" s="178"/>
      <c r="H1018" s="176">
        <v>44.03</v>
      </c>
    </row>
    <row r="1019" spans="1:8" x14ac:dyDescent="0.25">
      <c r="A1019" s="167">
        <v>180600</v>
      </c>
      <c r="B1019" s="168" t="s">
        <v>1294</v>
      </c>
      <c r="D1019" s="174" t="s">
        <v>411</v>
      </c>
      <c r="E1019" s="178"/>
      <c r="F1019" s="178"/>
      <c r="G1019" s="178"/>
      <c r="H1019" s="176">
        <v>119.2</v>
      </c>
    </row>
    <row r="1020" spans="1:8" x14ac:dyDescent="0.25">
      <c r="A1020" s="167">
        <v>180620</v>
      </c>
      <c r="B1020" s="168" t="s">
        <v>1295</v>
      </c>
      <c r="D1020" s="174" t="s">
        <v>411</v>
      </c>
      <c r="E1020" s="178"/>
      <c r="F1020" s="178"/>
      <c r="G1020" s="178"/>
      <c r="H1020" s="176">
        <v>146.30000000000001</v>
      </c>
    </row>
    <row r="1021" spans="1:8" x14ac:dyDescent="0.25">
      <c r="A1021" s="167">
        <v>180630</v>
      </c>
      <c r="B1021" s="168" t="s">
        <v>1296</v>
      </c>
      <c r="D1021" s="174" t="s">
        <v>411</v>
      </c>
      <c r="E1021" s="178"/>
      <c r="F1021" s="178"/>
      <c r="G1021" s="178"/>
      <c r="H1021" s="176">
        <v>256.83</v>
      </c>
    </row>
    <row r="1022" spans="1:8" x14ac:dyDescent="0.25">
      <c r="A1022" s="167">
        <v>180330</v>
      </c>
      <c r="B1022" s="168" t="s">
        <v>1297</v>
      </c>
      <c r="D1022" s="174" t="s">
        <v>411</v>
      </c>
      <c r="E1022" s="178"/>
      <c r="F1022" s="178"/>
      <c r="G1022" s="178"/>
      <c r="H1022" s="176">
        <v>76.88</v>
      </c>
    </row>
    <row r="1023" spans="1:8" x14ac:dyDescent="0.25">
      <c r="A1023" s="167">
        <v>180800</v>
      </c>
      <c r="B1023" s="168" t="s">
        <v>1298</v>
      </c>
      <c r="D1023" s="174" t="s">
        <v>411</v>
      </c>
      <c r="E1023" s="178"/>
      <c r="F1023" s="178"/>
      <c r="G1023" s="178"/>
      <c r="H1023" s="176">
        <v>187.67</v>
      </c>
    </row>
    <row r="1024" spans="1:8" x14ac:dyDescent="0.25">
      <c r="A1024" s="167">
        <v>180820</v>
      </c>
      <c r="B1024" s="168" t="s">
        <v>1299</v>
      </c>
      <c r="D1024" s="174" t="s">
        <v>411</v>
      </c>
      <c r="E1024" s="178"/>
      <c r="F1024" s="178"/>
      <c r="G1024" s="178"/>
      <c r="H1024" s="176">
        <v>247.15</v>
      </c>
    </row>
    <row r="1025" spans="1:8" x14ac:dyDescent="0.25">
      <c r="A1025" s="167">
        <v>180830</v>
      </c>
      <c r="B1025" s="168" t="s">
        <v>1300</v>
      </c>
      <c r="D1025" s="174" t="s">
        <v>411</v>
      </c>
      <c r="E1025" s="178"/>
      <c r="F1025" s="178"/>
      <c r="G1025" s="178"/>
      <c r="H1025" s="176">
        <v>352.42</v>
      </c>
    </row>
    <row r="1026" spans="1:8" x14ac:dyDescent="0.25">
      <c r="A1026" s="167">
        <v>180810</v>
      </c>
      <c r="B1026" s="168" t="s">
        <v>1301</v>
      </c>
      <c r="D1026" s="174" t="s">
        <v>411</v>
      </c>
      <c r="E1026" s="178"/>
      <c r="F1026" s="178"/>
      <c r="G1026" s="178"/>
      <c r="H1026" s="176">
        <v>145.58000000000001</v>
      </c>
    </row>
    <row r="1027" spans="1:8" x14ac:dyDescent="0.25">
      <c r="A1027" s="167">
        <v>181000</v>
      </c>
      <c r="B1027" s="168" t="s">
        <v>1302</v>
      </c>
      <c r="D1027" s="174" t="s">
        <v>411</v>
      </c>
      <c r="E1027" s="178"/>
      <c r="F1027" s="178"/>
      <c r="G1027" s="178"/>
      <c r="H1027" s="176">
        <v>279.83</v>
      </c>
    </row>
    <row r="1028" spans="1:8" x14ac:dyDescent="0.25">
      <c r="A1028" s="167">
        <v>181020</v>
      </c>
      <c r="B1028" s="168" t="s">
        <v>1303</v>
      </c>
      <c r="D1028" s="174" t="s">
        <v>411</v>
      </c>
      <c r="E1028" s="178"/>
      <c r="F1028" s="178"/>
      <c r="G1028" s="178"/>
      <c r="H1028" s="176">
        <v>343.2</v>
      </c>
    </row>
    <row r="1029" spans="1:8" x14ac:dyDescent="0.25">
      <c r="A1029" s="167">
        <v>181030</v>
      </c>
      <c r="B1029" s="168" t="s">
        <v>1304</v>
      </c>
      <c r="D1029" s="174" t="s">
        <v>411</v>
      </c>
      <c r="E1029" s="178"/>
      <c r="F1029" s="178"/>
      <c r="G1029" s="178"/>
      <c r="H1029" s="176">
        <v>486.17</v>
      </c>
    </row>
    <row r="1030" spans="1:8" x14ac:dyDescent="0.25">
      <c r="A1030" s="167">
        <v>181200</v>
      </c>
      <c r="B1030" s="168" t="s">
        <v>1305</v>
      </c>
      <c r="D1030" s="174" t="s">
        <v>411</v>
      </c>
      <c r="E1030" s="178"/>
      <c r="F1030" s="178"/>
      <c r="G1030" s="178"/>
      <c r="H1030" s="176">
        <v>422.04</v>
      </c>
    </row>
    <row r="1031" spans="1:8" x14ac:dyDescent="0.25">
      <c r="A1031" s="167">
        <v>181220</v>
      </c>
      <c r="B1031" s="168" t="s">
        <v>1306</v>
      </c>
      <c r="D1031" s="174" t="s">
        <v>411</v>
      </c>
      <c r="E1031" s="178"/>
      <c r="F1031" s="178"/>
      <c r="G1031" s="178"/>
      <c r="H1031" s="176">
        <v>486.1</v>
      </c>
    </row>
    <row r="1032" spans="1:8" x14ac:dyDescent="0.25">
      <c r="A1032" s="167">
        <v>181230</v>
      </c>
      <c r="B1032" s="168" t="s">
        <v>1307</v>
      </c>
      <c r="D1032" s="174" t="s">
        <v>411</v>
      </c>
      <c r="E1032" s="178"/>
      <c r="F1032" s="178"/>
      <c r="G1032" s="178"/>
      <c r="H1032" s="176">
        <v>632</v>
      </c>
    </row>
    <row r="1033" spans="1:8" x14ac:dyDescent="0.25">
      <c r="A1033" s="167">
        <v>181500</v>
      </c>
      <c r="B1033" s="168" t="s">
        <v>1308</v>
      </c>
      <c r="D1033" s="174" t="s">
        <v>411</v>
      </c>
      <c r="E1033" s="178"/>
      <c r="F1033" s="178"/>
      <c r="G1033" s="178"/>
      <c r="H1033" s="176">
        <v>637.41999999999996</v>
      </c>
    </row>
    <row r="1034" spans="1:8" x14ac:dyDescent="0.25">
      <c r="A1034" s="167">
        <v>181520</v>
      </c>
      <c r="B1034" s="168" t="s">
        <v>1309</v>
      </c>
      <c r="D1034" s="174" t="s">
        <v>411</v>
      </c>
      <c r="E1034" s="178"/>
      <c r="F1034" s="178"/>
      <c r="G1034" s="178"/>
      <c r="H1034" s="176">
        <v>760.06</v>
      </c>
    </row>
    <row r="1035" spans="1:8" x14ac:dyDescent="0.25">
      <c r="A1035" s="167">
        <v>181530</v>
      </c>
      <c r="B1035" s="168" t="s">
        <v>1310</v>
      </c>
      <c r="D1035" s="174" t="s">
        <v>411</v>
      </c>
      <c r="E1035" s="178"/>
      <c r="F1035" s="178"/>
      <c r="G1035" s="178"/>
      <c r="H1035" s="177">
        <v>1132.25</v>
      </c>
    </row>
    <row r="1036" spans="1:8" x14ac:dyDescent="0.25">
      <c r="A1036" s="167">
        <v>182000</v>
      </c>
      <c r="B1036" s="168" t="s">
        <v>1311</v>
      </c>
      <c r="D1036" s="174" t="s">
        <v>411</v>
      </c>
      <c r="E1036" s="178"/>
      <c r="F1036" s="178"/>
      <c r="G1036" s="178"/>
      <c r="H1036" s="177">
        <v>1937</v>
      </c>
    </row>
    <row r="1037" spans="1:8" x14ac:dyDescent="0.25">
      <c r="A1037" s="167">
        <v>182020</v>
      </c>
      <c r="B1037" s="168" t="s">
        <v>1312</v>
      </c>
      <c r="D1037" s="174" t="s">
        <v>411</v>
      </c>
      <c r="E1037" s="178"/>
      <c r="F1037" s="178"/>
      <c r="G1037" s="178"/>
      <c r="H1037" s="177">
        <v>1941.83</v>
      </c>
    </row>
    <row r="1038" spans="1:8" x14ac:dyDescent="0.25">
      <c r="A1038" s="167">
        <v>182030</v>
      </c>
      <c r="B1038" s="168" t="s">
        <v>1313</v>
      </c>
      <c r="D1038" s="174" t="s">
        <v>411</v>
      </c>
      <c r="E1038" s="178"/>
      <c r="F1038" s="178"/>
      <c r="G1038" s="178"/>
      <c r="H1038" s="177">
        <v>2328.67</v>
      </c>
    </row>
    <row r="1039" spans="1:8" x14ac:dyDescent="0.25">
      <c r="A1039" s="167">
        <v>110010</v>
      </c>
      <c r="B1039" s="168" t="s">
        <v>1314</v>
      </c>
      <c r="D1039" s="174" t="s">
        <v>482</v>
      </c>
      <c r="E1039" s="178"/>
      <c r="F1039" s="178"/>
      <c r="G1039" s="178"/>
      <c r="H1039" s="176">
        <v>18.760000000000002</v>
      </c>
    </row>
    <row r="1040" spans="1:8" x14ac:dyDescent="0.25">
      <c r="A1040" s="167">
        <v>110020</v>
      </c>
      <c r="B1040" s="168" t="s">
        <v>1315</v>
      </c>
      <c r="D1040" s="174" t="s">
        <v>482</v>
      </c>
      <c r="E1040" s="178"/>
      <c r="F1040" s="178"/>
      <c r="G1040" s="178"/>
      <c r="H1040" s="176">
        <v>39.53</v>
      </c>
    </row>
    <row r="1041" spans="1:8" x14ac:dyDescent="0.25">
      <c r="A1041" s="167">
        <v>110080</v>
      </c>
      <c r="B1041" s="168" t="s">
        <v>1316</v>
      </c>
      <c r="D1041" s="174" t="s">
        <v>482</v>
      </c>
      <c r="E1041" s="178"/>
      <c r="F1041" s="178"/>
      <c r="G1041" s="178"/>
      <c r="H1041" s="176">
        <v>56.93</v>
      </c>
    </row>
    <row r="1042" spans="1:8" x14ac:dyDescent="0.25">
      <c r="A1042" s="167">
        <v>110030</v>
      </c>
      <c r="B1042" s="168" t="s">
        <v>1317</v>
      </c>
      <c r="D1042" s="174" t="s">
        <v>482</v>
      </c>
      <c r="E1042" s="178"/>
      <c r="F1042" s="178"/>
      <c r="G1042" s="178"/>
      <c r="H1042" s="176">
        <v>66.53</v>
      </c>
    </row>
    <row r="1043" spans="1:8" x14ac:dyDescent="0.25">
      <c r="A1043" s="167">
        <v>110040</v>
      </c>
      <c r="B1043" s="168" t="s">
        <v>1318</v>
      </c>
      <c r="D1043" s="174" t="s">
        <v>482</v>
      </c>
      <c r="E1043" s="178"/>
      <c r="F1043" s="178"/>
      <c r="G1043" s="178"/>
      <c r="H1043" s="176">
        <v>96.4</v>
      </c>
    </row>
    <row r="1044" spans="1:8" x14ac:dyDescent="0.25">
      <c r="A1044" s="167">
        <v>180250</v>
      </c>
      <c r="B1044" s="168" t="s">
        <v>1319</v>
      </c>
      <c r="D1044" s="174" t="s">
        <v>482</v>
      </c>
      <c r="E1044" s="178"/>
      <c r="F1044" s="178"/>
      <c r="G1044" s="178"/>
      <c r="H1044" s="176">
        <v>6.99</v>
      </c>
    </row>
    <row r="1045" spans="1:8" x14ac:dyDescent="0.25">
      <c r="A1045" s="167">
        <v>180220</v>
      </c>
      <c r="B1045" s="168" t="s">
        <v>1320</v>
      </c>
      <c r="D1045" s="174" t="s">
        <v>482</v>
      </c>
      <c r="E1045" s="178"/>
      <c r="F1045" s="178"/>
      <c r="G1045" s="178"/>
      <c r="H1045" s="176">
        <v>26.07</v>
      </c>
    </row>
    <row r="1046" spans="1:8" x14ac:dyDescent="0.25">
      <c r="A1046" s="167">
        <v>110510</v>
      </c>
      <c r="B1046" s="168" t="s">
        <v>1321</v>
      </c>
      <c r="D1046" s="174" t="s">
        <v>482</v>
      </c>
      <c r="E1046" s="178"/>
      <c r="F1046" s="178"/>
      <c r="G1046" s="178"/>
      <c r="H1046" s="176">
        <v>5.74</v>
      </c>
    </row>
    <row r="1047" spans="1:8" x14ac:dyDescent="0.25">
      <c r="A1047" s="167">
        <v>110550</v>
      </c>
      <c r="B1047" s="168" t="s">
        <v>1322</v>
      </c>
      <c r="D1047" s="174" t="s">
        <v>482</v>
      </c>
      <c r="E1047" s="178"/>
      <c r="F1047" s="178"/>
      <c r="G1047" s="178"/>
      <c r="H1047" s="176">
        <v>8.35</v>
      </c>
    </row>
    <row r="1048" spans="1:8" x14ac:dyDescent="0.25">
      <c r="A1048" s="167">
        <v>110520</v>
      </c>
      <c r="B1048" s="168" t="s">
        <v>1323</v>
      </c>
      <c r="D1048" s="174" t="s">
        <v>482</v>
      </c>
      <c r="E1048" s="178"/>
      <c r="F1048" s="178"/>
      <c r="G1048" s="178"/>
      <c r="H1048" s="176">
        <v>5.6</v>
      </c>
    </row>
    <row r="1049" spans="1:8" x14ac:dyDescent="0.25">
      <c r="A1049" s="167">
        <v>110540</v>
      </c>
      <c r="B1049" s="168" t="s">
        <v>1324</v>
      </c>
      <c r="D1049" s="174" t="s">
        <v>482</v>
      </c>
      <c r="E1049" s="178"/>
      <c r="F1049" s="178"/>
      <c r="G1049" s="178"/>
      <c r="H1049" s="176">
        <v>7.41</v>
      </c>
    </row>
    <row r="1050" spans="1:8" x14ac:dyDescent="0.25">
      <c r="A1050" s="167">
        <v>100080</v>
      </c>
      <c r="B1050" s="168" t="s">
        <v>1325</v>
      </c>
      <c r="D1050" s="174" t="s">
        <v>894</v>
      </c>
      <c r="E1050" s="178"/>
      <c r="F1050" s="178"/>
      <c r="G1050" s="178"/>
      <c r="H1050" s="176">
        <v>21.48</v>
      </c>
    </row>
    <row r="1053" spans="1:8" x14ac:dyDescent="0.25">
      <c r="A1053" s="165" t="s">
        <v>390</v>
      </c>
      <c r="B1053" s="165" t="s">
        <v>1326</v>
      </c>
      <c r="D1053" s="178"/>
      <c r="E1053" s="178"/>
      <c r="F1053" s="178"/>
      <c r="G1053" s="175" t="s">
        <v>1327</v>
      </c>
      <c r="H1053" s="170" t="s">
        <v>1328</v>
      </c>
    </row>
    <row r="1054" spans="1:8" x14ac:dyDescent="0.25">
      <c r="A1054" s="167">
        <v>200020</v>
      </c>
      <c r="B1054" s="168" t="s">
        <v>1329</v>
      </c>
      <c r="D1054" s="178"/>
      <c r="E1054" s="178"/>
      <c r="F1054" s="178"/>
      <c r="G1054" s="176">
        <v>2.25</v>
      </c>
      <c r="H1054" s="171">
        <v>23.57</v>
      </c>
    </row>
    <row r="1055" spans="1:8" x14ac:dyDescent="0.25">
      <c r="A1055" s="167">
        <v>200230</v>
      </c>
      <c r="B1055" s="168" t="s">
        <v>1330</v>
      </c>
      <c r="D1055" s="178"/>
      <c r="E1055" s="178"/>
      <c r="F1055" s="178"/>
      <c r="G1055" s="176">
        <v>2.85</v>
      </c>
      <c r="H1055" s="171">
        <v>29.86</v>
      </c>
    </row>
    <row r="1056" spans="1:8" x14ac:dyDescent="0.25">
      <c r="A1056" s="167">
        <v>210040</v>
      </c>
      <c r="B1056" s="168" t="s">
        <v>1331</v>
      </c>
      <c r="D1056" s="178"/>
      <c r="E1056" s="178"/>
      <c r="F1056" s="178"/>
      <c r="G1056" s="176">
        <v>2.4</v>
      </c>
      <c r="H1056" s="171">
        <v>25.15</v>
      </c>
    </row>
    <row r="1057" spans="1:8" x14ac:dyDescent="0.25">
      <c r="A1057" s="167">
        <v>200110</v>
      </c>
      <c r="B1057" s="168" t="s">
        <v>1332</v>
      </c>
      <c r="D1057" s="178"/>
      <c r="E1057" s="178"/>
      <c r="F1057" s="178"/>
      <c r="G1057" s="176">
        <v>2.4</v>
      </c>
      <c r="H1057" s="171">
        <v>25.15</v>
      </c>
    </row>
    <row r="1058" spans="1:8" x14ac:dyDescent="0.25">
      <c r="A1058" s="167">
        <v>200210</v>
      </c>
      <c r="B1058" s="168" t="s">
        <v>1333</v>
      </c>
      <c r="D1058" s="178"/>
      <c r="E1058" s="178"/>
      <c r="F1058" s="178"/>
      <c r="G1058" s="176">
        <v>2.85</v>
      </c>
      <c r="H1058" s="171">
        <v>29.86</v>
      </c>
    </row>
    <row r="1059" spans="1:8" x14ac:dyDescent="0.25">
      <c r="A1059" s="167">
        <v>200240</v>
      </c>
      <c r="B1059" s="168" t="s">
        <v>1334</v>
      </c>
      <c r="D1059" s="178"/>
      <c r="E1059" s="178"/>
      <c r="F1059" s="178"/>
      <c r="G1059" s="176">
        <v>2.4</v>
      </c>
      <c r="H1059" s="171">
        <v>25.15</v>
      </c>
    </row>
    <row r="1060" spans="1:8" x14ac:dyDescent="0.25">
      <c r="A1060" s="167">
        <v>210150</v>
      </c>
      <c r="B1060" s="168" t="s">
        <v>1335</v>
      </c>
      <c r="D1060" s="178"/>
      <c r="E1060" s="178"/>
      <c r="F1060" s="178"/>
      <c r="G1060" s="176">
        <v>3.5</v>
      </c>
      <c r="H1060" s="171">
        <v>36.67</v>
      </c>
    </row>
    <row r="1061" spans="1:8" x14ac:dyDescent="0.25">
      <c r="A1061" s="167">
        <v>210060</v>
      </c>
      <c r="B1061" s="168" t="s">
        <v>1336</v>
      </c>
      <c r="D1061" s="178"/>
      <c r="E1061" s="178"/>
      <c r="F1061" s="178"/>
      <c r="G1061" s="176">
        <v>6</v>
      </c>
      <c r="H1061" s="171">
        <v>62.87</v>
      </c>
    </row>
    <row r="1062" spans="1:8" x14ac:dyDescent="0.25">
      <c r="A1062" s="167">
        <v>200150</v>
      </c>
      <c r="B1062" s="168" t="s">
        <v>1337</v>
      </c>
      <c r="D1062" s="178"/>
      <c r="E1062" s="178"/>
      <c r="F1062" s="178"/>
      <c r="G1062" s="176">
        <v>4.0999999999999996</v>
      </c>
      <c r="H1062" s="171">
        <v>42.96</v>
      </c>
    </row>
    <row r="1063" spans="1:8" x14ac:dyDescent="0.25">
      <c r="A1063" s="167">
        <v>200100</v>
      </c>
      <c r="B1063" s="168" t="s">
        <v>1338</v>
      </c>
      <c r="D1063" s="178"/>
      <c r="E1063" s="178"/>
      <c r="F1063" s="178"/>
      <c r="G1063" s="176">
        <v>7.3</v>
      </c>
      <c r="H1063" s="171">
        <v>76.5</v>
      </c>
    </row>
    <row r="1064" spans="1:8" x14ac:dyDescent="0.25">
      <c r="A1064" s="167">
        <v>200000</v>
      </c>
      <c r="B1064" s="168" t="s">
        <v>1339</v>
      </c>
      <c r="D1064" s="178"/>
      <c r="E1064" s="178"/>
      <c r="F1064" s="178"/>
      <c r="G1064" s="176">
        <v>17.600000000000001</v>
      </c>
      <c r="H1064" s="171">
        <v>184.44</v>
      </c>
    </row>
    <row r="1065" spans="1:8" x14ac:dyDescent="0.25">
      <c r="A1065" s="167">
        <v>200070</v>
      </c>
      <c r="B1065" s="168" t="s">
        <v>1340</v>
      </c>
      <c r="D1065" s="178"/>
      <c r="E1065" s="178"/>
      <c r="F1065" s="178"/>
      <c r="G1065" s="176">
        <v>6.3</v>
      </c>
      <c r="H1065" s="171">
        <v>66.02</v>
      </c>
    </row>
    <row r="1066" spans="1:8" x14ac:dyDescent="0.25">
      <c r="A1066" s="167">
        <v>200080</v>
      </c>
      <c r="B1066" s="168" t="s">
        <v>1341</v>
      </c>
      <c r="D1066" s="178"/>
      <c r="E1066" s="178"/>
      <c r="F1066" s="178"/>
      <c r="G1066" s="176">
        <v>6.3</v>
      </c>
      <c r="H1066" s="171">
        <v>66.02</v>
      </c>
    </row>
    <row r="1067" spans="1:8" x14ac:dyDescent="0.25">
      <c r="A1067" s="167">
        <v>200090</v>
      </c>
      <c r="B1067" s="168" t="s">
        <v>1342</v>
      </c>
      <c r="D1067" s="178"/>
      <c r="E1067" s="178"/>
      <c r="F1067" s="178"/>
      <c r="G1067" s="176">
        <v>6.3</v>
      </c>
      <c r="H1067" s="171">
        <v>66.02</v>
      </c>
    </row>
    <row r="1068" spans="1:8" x14ac:dyDescent="0.25">
      <c r="A1068" s="167">
        <v>200250</v>
      </c>
      <c r="B1068" s="168" t="s">
        <v>1343</v>
      </c>
      <c r="D1068" s="178"/>
      <c r="E1068" s="178"/>
      <c r="F1068" s="178"/>
      <c r="G1068" s="176">
        <v>5</v>
      </c>
      <c r="H1068" s="171">
        <v>52.39</v>
      </c>
    </row>
    <row r="1069" spans="1:8" x14ac:dyDescent="0.25">
      <c r="A1069" s="167">
        <v>200200</v>
      </c>
      <c r="B1069" s="168" t="s">
        <v>1344</v>
      </c>
      <c r="D1069" s="178"/>
      <c r="E1069" s="178"/>
      <c r="F1069" s="178"/>
      <c r="G1069" s="176">
        <v>2.25</v>
      </c>
      <c r="H1069" s="171">
        <v>23.57</v>
      </c>
    </row>
    <row r="1070" spans="1:8" x14ac:dyDescent="0.25">
      <c r="A1070" s="167">
        <v>200060</v>
      </c>
      <c r="B1070" s="168" t="s">
        <v>1345</v>
      </c>
      <c r="D1070" s="178"/>
      <c r="E1070" s="178"/>
      <c r="F1070" s="178"/>
      <c r="G1070" s="176">
        <v>2.25</v>
      </c>
      <c r="H1070" s="171">
        <v>23.57</v>
      </c>
    </row>
    <row r="1071" spans="1:8" x14ac:dyDescent="0.25">
      <c r="A1071" s="167">
        <v>200290</v>
      </c>
      <c r="B1071" s="168" t="s">
        <v>1346</v>
      </c>
      <c r="D1071" s="178"/>
      <c r="E1071" s="178"/>
      <c r="F1071" s="178"/>
      <c r="G1071" s="176">
        <v>6.6</v>
      </c>
      <c r="H1071" s="171">
        <v>69.16</v>
      </c>
    </row>
    <row r="1072" spans="1:8" x14ac:dyDescent="0.25">
      <c r="A1072" s="167">
        <v>200170</v>
      </c>
      <c r="B1072" s="168" t="s">
        <v>1347</v>
      </c>
      <c r="D1072" s="178"/>
      <c r="E1072" s="178"/>
      <c r="F1072" s="178"/>
      <c r="G1072" s="176">
        <v>6.6</v>
      </c>
      <c r="H1072" s="171">
        <v>69.16</v>
      </c>
    </row>
    <row r="1073" spans="1:8" x14ac:dyDescent="0.25">
      <c r="A1073" s="167">
        <v>200140</v>
      </c>
      <c r="B1073" s="168" t="s">
        <v>1348</v>
      </c>
      <c r="D1073" s="178"/>
      <c r="E1073" s="178"/>
      <c r="F1073" s="178"/>
      <c r="G1073" s="176">
        <v>2.25</v>
      </c>
      <c r="H1073" s="171">
        <v>23.57</v>
      </c>
    </row>
    <row r="1074" spans="1:8" x14ac:dyDescent="0.25">
      <c r="A1074" s="167">
        <v>200180</v>
      </c>
      <c r="B1074" s="168" t="s">
        <v>1349</v>
      </c>
      <c r="D1074" s="178"/>
      <c r="E1074" s="178"/>
      <c r="F1074" s="178"/>
      <c r="G1074" s="176">
        <v>2.4</v>
      </c>
      <c r="H1074" s="171">
        <v>25.15</v>
      </c>
    </row>
    <row r="1075" spans="1:8" x14ac:dyDescent="0.25">
      <c r="A1075" s="167">
        <v>210020</v>
      </c>
      <c r="B1075" s="168" t="s">
        <v>1350</v>
      </c>
      <c r="D1075" s="178"/>
      <c r="E1075" s="178"/>
      <c r="F1075" s="178"/>
      <c r="G1075" s="176">
        <v>2.85</v>
      </c>
      <c r="H1075" s="171">
        <v>29.86</v>
      </c>
    </row>
    <row r="1076" spans="1:8" x14ac:dyDescent="0.25">
      <c r="A1076" s="167">
        <v>200120</v>
      </c>
      <c r="B1076" s="168" t="s">
        <v>1351</v>
      </c>
      <c r="D1076" s="178"/>
      <c r="E1076" s="178"/>
      <c r="F1076" s="178"/>
      <c r="G1076" s="176">
        <v>2.4</v>
      </c>
      <c r="H1076" s="171">
        <v>25.15</v>
      </c>
    </row>
    <row r="1077" spans="1:8" x14ac:dyDescent="0.25">
      <c r="A1077" s="167">
        <v>210050</v>
      </c>
      <c r="B1077" s="168" t="s">
        <v>1352</v>
      </c>
      <c r="D1077" s="178"/>
      <c r="E1077" s="178"/>
      <c r="F1077" s="178"/>
      <c r="G1077" s="176">
        <v>2.85</v>
      </c>
      <c r="H1077" s="171">
        <v>29.86</v>
      </c>
    </row>
    <row r="1078" spans="1:8" x14ac:dyDescent="0.25">
      <c r="A1078" s="167">
        <v>200160</v>
      </c>
      <c r="B1078" s="168" t="s">
        <v>1353</v>
      </c>
      <c r="D1078" s="178"/>
      <c r="E1078" s="178"/>
      <c r="F1078" s="178"/>
      <c r="G1078" s="176">
        <v>2.25</v>
      </c>
      <c r="H1078" s="171">
        <v>23.57</v>
      </c>
    </row>
    <row r="1079" spans="1:8" x14ac:dyDescent="0.25">
      <c r="A1079" s="167">
        <v>200260</v>
      </c>
      <c r="B1079" s="168" t="s">
        <v>1354</v>
      </c>
      <c r="D1079" s="178"/>
      <c r="E1079" s="178"/>
      <c r="F1079" s="178"/>
      <c r="G1079" s="176">
        <v>2.85</v>
      </c>
      <c r="H1079" s="171">
        <v>29.86</v>
      </c>
    </row>
    <row r="1080" spans="1:8" x14ac:dyDescent="0.25">
      <c r="A1080" s="167">
        <v>200270</v>
      </c>
      <c r="B1080" s="168" t="s">
        <v>1355</v>
      </c>
      <c r="D1080" s="178"/>
      <c r="E1080" s="178"/>
      <c r="F1080" s="178"/>
      <c r="G1080" s="176">
        <v>2.85</v>
      </c>
      <c r="H1080" s="171">
        <v>29.86</v>
      </c>
    </row>
    <row r="1081" spans="1:8" x14ac:dyDescent="0.25">
      <c r="A1081" s="167">
        <v>210070</v>
      </c>
      <c r="B1081" s="168" t="s">
        <v>1356</v>
      </c>
      <c r="D1081" s="178"/>
      <c r="E1081" s="178"/>
      <c r="F1081" s="178"/>
      <c r="G1081" s="176">
        <v>2.85</v>
      </c>
      <c r="H1081" s="171">
        <v>29.86</v>
      </c>
    </row>
    <row r="1082" spans="1:8" x14ac:dyDescent="0.25">
      <c r="A1082" s="167">
        <v>200130</v>
      </c>
      <c r="B1082" s="168" t="s">
        <v>1357</v>
      </c>
      <c r="D1082" s="178"/>
      <c r="E1082" s="178"/>
      <c r="F1082" s="178"/>
      <c r="G1082" s="176">
        <v>2.2000000000000002</v>
      </c>
      <c r="H1082" s="171">
        <v>23.05</v>
      </c>
    </row>
    <row r="1083" spans="1:8" x14ac:dyDescent="0.25">
      <c r="A1083" s="167">
        <v>200280</v>
      </c>
      <c r="B1083" s="168" t="s">
        <v>1358</v>
      </c>
      <c r="D1083" s="178"/>
      <c r="E1083" s="178"/>
      <c r="F1083" s="178"/>
      <c r="G1083" s="176">
        <v>2.85</v>
      </c>
      <c r="H1083" s="171">
        <v>29.86</v>
      </c>
    </row>
    <row r="1084" spans="1:8" x14ac:dyDescent="0.25">
      <c r="A1084" s="167">
        <v>210080</v>
      </c>
      <c r="B1084" s="168" t="s">
        <v>1359</v>
      </c>
      <c r="D1084" s="178"/>
      <c r="E1084" s="178"/>
      <c r="F1084" s="178"/>
      <c r="G1084" s="176">
        <v>6.6</v>
      </c>
      <c r="H1084" s="171">
        <v>69.16</v>
      </c>
    </row>
    <row r="1086" spans="1:8" x14ac:dyDescent="0.25">
      <c r="C1086" s="123" t="s">
        <v>1361</v>
      </c>
    </row>
    <row r="1087" spans="1:8" x14ac:dyDescent="0.25">
      <c r="A1087" s="123" t="s">
        <v>1362</v>
      </c>
      <c r="B1087" s="123" t="s">
        <v>1363</v>
      </c>
      <c r="C1087" s="123" t="s">
        <v>1364</v>
      </c>
    </row>
    <row r="1088" spans="1:8" x14ac:dyDescent="0.25">
      <c r="A1088" s="123" t="s">
        <v>1365</v>
      </c>
      <c r="B1088" s="123" t="s">
        <v>1366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view="pageBreakPreview" zoomScaleNormal="100" zoomScaleSheetLayoutView="100" workbookViewId="0">
      <selection activeCell="A19" sqref="A19"/>
    </sheetView>
  </sheetViews>
  <sheetFormatPr defaultRowHeight="15" x14ac:dyDescent="0.25"/>
  <cols>
    <col min="1" max="1" width="13.7109375" customWidth="1"/>
    <col min="3" max="3" width="39" customWidth="1"/>
    <col min="5" max="5" width="11.5703125" customWidth="1"/>
    <col min="6" max="6" width="11.7109375" bestFit="1" customWidth="1"/>
    <col min="8" max="8" width="12.5703125" customWidth="1"/>
    <col min="9" max="9" width="13.5703125" bestFit="1" customWidth="1"/>
  </cols>
  <sheetData>
    <row r="1" spans="1:11" s="24" customFormat="1" ht="49.5" customHeight="1" x14ac:dyDescent="0.25">
      <c r="A1" s="85"/>
      <c r="B1" s="1157" t="s">
        <v>339</v>
      </c>
      <c r="C1" s="1157"/>
      <c r="D1" s="1157"/>
      <c r="E1" s="1157"/>
      <c r="F1" s="1157"/>
      <c r="G1" s="6"/>
      <c r="H1" s="86"/>
      <c r="I1" s="86"/>
      <c r="J1" s="87"/>
      <c r="K1" s="5"/>
    </row>
    <row r="2" spans="1:11" s="23" customFormat="1" ht="18" customHeight="1" x14ac:dyDescent="0.25">
      <c r="A2" s="88"/>
      <c r="B2" s="89" t="s">
        <v>61</v>
      </c>
      <c r="C2" s="1158" t="s">
        <v>108</v>
      </c>
      <c r="D2" s="1158"/>
      <c r="E2" s="1158"/>
      <c r="F2" s="1158"/>
      <c r="G2" s="4"/>
      <c r="H2" s="90"/>
      <c r="I2" s="47"/>
      <c r="J2" s="91"/>
      <c r="K2" s="8"/>
    </row>
    <row r="3" spans="1:11" s="23" customFormat="1" ht="18" customHeight="1" x14ac:dyDescent="0.25">
      <c r="A3" s="45"/>
      <c r="B3" s="89" t="s">
        <v>62</v>
      </c>
      <c r="C3" s="1158" t="s">
        <v>109</v>
      </c>
      <c r="D3" s="1158"/>
      <c r="E3" s="1158"/>
      <c r="F3" s="1158"/>
      <c r="G3" s="4"/>
      <c r="H3" s="90"/>
      <c r="I3" s="47"/>
      <c r="J3" s="91"/>
      <c r="K3" s="8"/>
    </row>
    <row r="4" spans="1:11" s="23" customFormat="1" ht="18" customHeight="1" x14ac:dyDescent="0.25">
      <c r="A4" s="45"/>
      <c r="B4" s="89" t="s">
        <v>63</v>
      </c>
      <c r="C4" s="1158" t="s">
        <v>340</v>
      </c>
      <c r="D4" s="1158"/>
      <c r="E4" s="1158"/>
      <c r="F4" s="1158"/>
      <c r="G4" s="4"/>
      <c r="H4" s="90"/>
      <c r="I4" s="48"/>
      <c r="J4" s="91"/>
      <c r="K4" s="8"/>
    </row>
    <row r="5" spans="1:11" x14ac:dyDescent="0.25">
      <c r="A5" s="92"/>
      <c r="B5" s="92"/>
      <c r="C5" s="92"/>
      <c r="D5" s="92"/>
      <c r="E5" s="92"/>
      <c r="F5" s="92"/>
      <c r="G5" s="92"/>
      <c r="H5" s="92"/>
      <c r="I5" s="92"/>
      <c r="J5" s="92"/>
    </row>
    <row r="6" spans="1:11" x14ac:dyDescent="0.25">
      <c r="A6" s="92"/>
      <c r="B6" s="92"/>
      <c r="C6" s="92"/>
      <c r="D6" s="92"/>
      <c r="E6" s="92"/>
      <c r="F6" s="92"/>
      <c r="G6" s="92"/>
      <c r="H6" s="1159" t="s">
        <v>341</v>
      </c>
      <c r="I6" s="1159"/>
      <c r="J6" s="92"/>
    </row>
    <row r="7" spans="1:11" x14ac:dyDescent="0.25">
      <c r="A7" s="92"/>
      <c r="B7" s="93" t="s">
        <v>6</v>
      </c>
      <c r="C7" s="93" t="s">
        <v>342</v>
      </c>
      <c r="D7" s="93" t="s">
        <v>8</v>
      </c>
      <c r="E7" s="93" t="s">
        <v>10</v>
      </c>
      <c r="F7" s="93" t="s">
        <v>114</v>
      </c>
      <c r="G7" s="93" t="s">
        <v>111</v>
      </c>
      <c r="H7" s="93" t="s">
        <v>343</v>
      </c>
      <c r="I7" s="93" t="s">
        <v>113</v>
      </c>
      <c r="J7" s="92"/>
    </row>
    <row r="8" spans="1:11" x14ac:dyDescent="0.25">
      <c r="A8" s="92"/>
      <c r="B8" s="94">
        <v>1</v>
      </c>
      <c r="C8" s="95" t="s">
        <v>344</v>
      </c>
      <c r="D8" s="96"/>
      <c r="E8" s="96"/>
      <c r="F8" s="96"/>
      <c r="G8" s="96"/>
      <c r="H8" s="96"/>
      <c r="I8" s="97">
        <f>SUM(I9:I10)</f>
        <v>3040.9640300000001</v>
      </c>
      <c r="J8" s="92"/>
    </row>
    <row r="9" spans="1:11" x14ac:dyDescent="0.25">
      <c r="A9" s="92"/>
      <c r="B9" s="93" t="s">
        <v>11</v>
      </c>
      <c r="C9" s="65" t="s">
        <v>345</v>
      </c>
      <c r="D9" s="65" t="s">
        <v>56</v>
      </c>
      <c r="E9" s="98">
        <f>Plan4!E4</f>
        <v>12.88625</v>
      </c>
      <c r="F9" s="65" t="s">
        <v>115</v>
      </c>
      <c r="G9" s="65">
        <v>600000</v>
      </c>
      <c r="H9" s="99">
        <v>43.53</v>
      </c>
      <c r="I9" s="100">
        <f>H9*E9</f>
        <v>560.93846250000001</v>
      </c>
      <c r="J9" s="92"/>
    </row>
    <row r="10" spans="1:11" x14ac:dyDescent="0.25">
      <c r="A10" s="92"/>
      <c r="B10" s="93" t="s">
        <v>1</v>
      </c>
      <c r="C10" s="65" t="s">
        <v>346</v>
      </c>
      <c r="D10" s="65" t="s">
        <v>56</v>
      </c>
      <c r="E10" s="101">
        <f>SUM('bloco de concreto'!G3:G6)</f>
        <v>7.0557499999999997</v>
      </c>
      <c r="F10" s="65" t="s">
        <v>115</v>
      </c>
      <c r="G10" s="65">
        <v>606100</v>
      </c>
      <c r="H10" s="100">
        <v>351.49</v>
      </c>
      <c r="I10" s="102">
        <f>H10*E10</f>
        <v>2480.0255674999999</v>
      </c>
      <c r="J10" s="92"/>
    </row>
    <row r="11" spans="1:11" x14ac:dyDescent="0.25">
      <c r="A11" s="92"/>
      <c r="B11" s="94">
        <v>2</v>
      </c>
      <c r="C11" s="95" t="s">
        <v>347</v>
      </c>
      <c r="D11" s="96"/>
      <c r="E11" s="96"/>
      <c r="F11" s="96"/>
      <c r="G11" s="96"/>
      <c r="H11" s="96"/>
      <c r="I11" s="97">
        <f>SUM(I12:I13)</f>
        <v>2479.23</v>
      </c>
      <c r="J11" s="92"/>
    </row>
    <row r="12" spans="1:11" x14ac:dyDescent="0.25">
      <c r="A12" s="92"/>
      <c r="B12" s="65" t="s">
        <v>12</v>
      </c>
      <c r="C12" s="103" t="s">
        <v>348</v>
      </c>
      <c r="D12" s="65" t="s">
        <v>40</v>
      </c>
      <c r="E12" s="65">
        <v>507</v>
      </c>
      <c r="F12" s="65" t="s">
        <v>349</v>
      </c>
      <c r="G12" s="65" t="s">
        <v>35</v>
      </c>
      <c r="H12" s="100">
        <v>3.95</v>
      </c>
      <c r="I12" s="102">
        <f>H12*E12</f>
        <v>2002.65</v>
      </c>
      <c r="J12" s="92"/>
    </row>
    <row r="13" spans="1:11" x14ac:dyDescent="0.25">
      <c r="A13" s="92"/>
      <c r="B13" s="65" t="s">
        <v>25</v>
      </c>
      <c r="C13" s="103" t="s">
        <v>350</v>
      </c>
      <c r="D13" s="93" t="s">
        <v>293</v>
      </c>
      <c r="E13" s="65">
        <v>338</v>
      </c>
      <c r="F13" s="65" t="s">
        <v>349</v>
      </c>
      <c r="G13" s="65" t="s">
        <v>35</v>
      </c>
      <c r="H13" s="100">
        <v>1.41</v>
      </c>
      <c r="I13" s="102">
        <f>H13*E13</f>
        <v>476.58</v>
      </c>
      <c r="J13" s="92"/>
    </row>
    <row r="14" spans="1:11" ht="15.75" x14ac:dyDescent="0.25">
      <c r="A14" s="92"/>
      <c r="B14" s="92"/>
      <c r="C14" s="92"/>
      <c r="D14" s="92"/>
      <c r="E14" s="92"/>
      <c r="F14" s="92"/>
      <c r="G14" s="1156" t="s">
        <v>113</v>
      </c>
      <c r="H14" s="1156"/>
      <c r="I14" s="104">
        <f>SUM(I11,I8)</f>
        <v>5520.1940300000006</v>
      </c>
      <c r="J14" s="92"/>
    </row>
  </sheetData>
  <mergeCells count="6">
    <mergeCell ref="G14:H14"/>
    <mergeCell ref="B1:F1"/>
    <mergeCell ref="C2:F2"/>
    <mergeCell ref="C3:F3"/>
    <mergeCell ref="C4:F4"/>
    <mergeCell ref="H6:I6"/>
  </mergeCells>
  <pageMargins left="0.511811024" right="0.511811024" top="0.78740157499999996" bottom="0.78740157499999996" header="0.31496062000000002" footer="0.31496062000000002"/>
  <pageSetup paperSize="8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"/>
  <sheetViews>
    <sheetView view="pageBreakPreview" zoomScale="85" zoomScaleNormal="100" zoomScaleSheetLayoutView="85" workbookViewId="0">
      <selection activeCell="A19" sqref="A19"/>
    </sheetView>
  </sheetViews>
  <sheetFormatPr defaultRowHeight="15" x14ac:dyDescent="0.25"/>
  <cols>
    <col min="2" max="2" width="32.7109375" bestFit="1" customWidth="1"/>
    <col min="3" max="3" width="11.5703125" customWidth="1"/>
    <col min="4" max="4" width="11.28515625" customWidth="1"/>
    <col min="5" max="5" width="12.140625" bestFit="1" customWidth="1"/>
    <col min="6" max="6" width="9.28515625" customWidth="1"/>
    <col min="7" max="7" width="10.5703125" customWidth="1"/>
    <col min="8" max="8" width="12.85546875" bestFit="1" customWidth="1"/>
  </cols>
  <sheetData>
    <row r="1" spans="2:8" x14ac:dyDescent="0.25">
      <c r="B1" s="83" t="s">
        <v>334</v>
      </c>
    </row>
    <row r="2" spans="2:8" x14ac:dyDescent="0.25">
      <c r="B2" s="71">
        <v>600000</v>
      </c>
    </row>
    <row r="4" spans="2:8" x14ac:dyDescent="0.25">
      <c r="B4" s="70" t="s">
        <v>304</v>
      </c>
      <c r="C4" s="84" t="s">
        <v>111</v>
      </c>
      <c r="D4" s="84" t="s">
        <v>305</v>
      </c>
      <c r="E4" s="84" t="s">
        <v>306</v>
      </c>
      <c r="F4" s="84" t="s">
        <v>307</v>
      </c>
      <c r="G4" s="84" t="s">
        <v>308</v>
      </c>
      <c r="H4" s="84" t="s">
        <v>309</v>
      </c>
    </row>
    <row r="5" spans="2:8" x14ac:dyDescent="0.25">
      <c r="B5" s="70" t="s">
        <v>312</v>
      </c>
      <c r="C5" s="83">
        <v>200130</v>
      </c>
      <c r="D5" s="83">
        <v>2.2000000000000002</v>
      </c>
      <c r="E5" s="83">
        <v>141.66999999999999</v>
      </c>
      <c r="F5" s="83">
        <v>21.26</v>
      </c>
      <c r="G5" s="83">
        <v>1.5</v>
      </c>
      <c r="H5" s="83">
        <v>31.89</v>
      </c>
    </row>
    <row r="7" spans="2:8" x14ac:dyDescent="0.25">
      <c r="B7" s="69" t="s">
        <v>313</v>
      </c>
      <c r="C7" s="83" t="s">
        <v>111</v>
      </c>
      <c r="D7" s="83" t="s">
        <v>20</v>
      </c>
      <c r="E7" s="83" t="s">
        <v>314</v>
      </c>
      <c r="F7" s="83" t="s">
        <v>315</v>
      </c>
      <c r="G7" s="83" t="s">
        <v>316</v>
      </c>
      <c r="H7" s="83" t="s">
        <v>317</v>
      </c>
    </row>
    <row r="8" spans="2:8" x14ac:dyDescent="0.25">
      <c r="B8" s="70" t="s">
        <v>318</v>
      </c>
      <c r="C8" s="83">
        <v>29990</v>
      </c>
      <c r="D8" s="83">
        <v>0.05</v>
      </c>
      <c r="E8" s="83" t="s">
        <v>319</v>
      </c>
      <c r="F8" s="83"/>
      <c r="G8" s="83"/>
      <c r="H8" s="78">
        <v>1.5945</v>
      </c>
    </row>
    <row r="10" spans="2:8" x14ac:dyDescent="0.25">
      <c r="B10" s="1160" t="s">
        <v>321</v>
      </c>
      <c r="C10" s="1160"/>
      <c r="D10" s="1160"/>
      <c r="E10" s="1160"/>
      <c r="F10" s="1160"/>
      <c r="G10" s="1161">
        <v>33.484499999999997</v>
      </c>
      <c r="H10" s="1162"/>
    </row>
    <row r="11" spans="2:8" x14ac:dyDescent="0.25">
      <c r="B11" s="1163" t="s">
        <v>322</v>
      </c>
      <c r="C11" s="1164"/>
      <c r="D11" s="1164"/>
      <c r="E11" s="1164"/>
      <c r="F11" s="1165"/>
      <c r="G11" s="1162">
        <v>1</v>
      </c>
      <c r="H11" s="1162"/>
    </row>
    <row r="12" spans="2:8" x14ac:dyDescent="0.25">
      <c r="B12" s="1163" t="s">
        <v>323</v>
      </c>
      <c r="C12" s="1164"/>
      <c r="D12" s="1164"/>
      <c r="E12" s="1164"/>
      <c r="F12" s="1165"/>
      <c r="G12" s="1161">
        <v>33.484499999999997</v>
      </c>
      <c r="H12" s="1161"/>
    </row>
    <row r="14" spans="2:8" x14ac:dyDescent="0.25">
      <c r="D14" s="1166" t="s">
        <v>332</v>
      </c>
      <c r="E14" s="1167"/>
      <c r="F14" s="1168"/>
      <c r="G14" s="1169">
        <v>33.484499999999997</v>
      </c>
      <c r="H14" s="1170"/>
    </row>
    <row r="15" spans="2:8" x14ac:dyDescent="0.25">
      <c r="D15" s="1163" t="s">
        <v>292</v>
      </c>
      <c r="E15" s="1164"/>
      <c r="F15" s="82">
        <v>0.3</v>
      </c>
      <c r="G15" s="1169">
        <v>10.045349999999999</v>
      </c>
      <c r="H15" s="1171"/>
    </row>
    <row r="16" spans="2:8" x14ac:dyDescent="0.25">
      <c r="D16" s="1163" t="s">
        <v>333</v>
      </c>
      <c r="E16" s="1164"/>
      <c r="F16" s="1165"/>
      <c r="G16" s="1169">
        <v>43.529849999999996</v>
      </c>
      <c r="H16" s="1171"/>
    </row>
  </sheetData>
  <mergeCells count="12">
    <mergeCell ref="D14:F14"/>
    <mergeCell ref="G14:H14"/>
    <mergeCell ref="D15:E15"/>
    <mergeCell ref="G15:H15"/>
    <mergeCell ref="D16:F16"/>
    <mergeCell ref="G16:H16"/>
    <mergeCell ref="B10:F10"/>
    <mergeCell ref="G10:H10"/>
    <mergeCell ref="B11:F11"/>
    <mergeCell ref="G11:H11"/>
    <mergeCell ref="B12:F12"/>
    <mergeCell ref="G12:H12"/>
  </mergeCells>
  <pageMargins left="0.511811024" right="0.511811024" top="0.78740157499999996" bottom="0.78740157499999996" header="0.31496062000000002" footer="0.31496062000000002"/>
  <pageSetup paperSize="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7"/>
  <sheetViews>
    <sheetView workbookViewId="0">
      <selection activeCell="A19" sqref="A19"/>
    </sheetView>
  </sheetViews>
  <sheetFormatPr defaultRowHeight="15" x14ac:dyDescent="0.25"/>
  <cols>
    <col min="2" max="2" width="27.5703125" customWidth="1"/>
    <col min="6" max="6" width="11.7109375" customWidth="1"/>
    <col min="10" max="10" width="13.28515625" bestFit="1" customWidth="1"/>
  </cols>
  <sheetData>
    <row r="2" spans="2:11" x14ac:dyDescent="0.25">
      <c r="C2" s="105" t="s">
        <v>351</v>
      </c>
      <c r="D2" s="105" t="s">
        <v>352</v>
      </c>
      <c r="E2" s="105" t="s">
        <v>353</v>
      </c>
      <c r="F2" s="105" t="s">
        <v>10</v>
      </c>
      <c r="G2" s="105" t="s">
        <v>354</v>
      </c>
      <c r="J2" s="1173" t="s">
        <v>355</v>
      </c>
      <c r="K2" s="1174"/>
    </row>
    <row r="3" spans="2:11" x14ac:dyDescent="0.25">
      <c r="B3" s="1175" t="s">
        <v>348</v>
      </c>
      <c r="C3" s="1176">
        <f>0.15*0.15</f>
        <v>2.2499999999999999E-2</v>
      </c>
      <c r="D3" s="1176">
        <v>0.5</v>
      </c>
      <c r="E3" s="1177">
        <f>D3*C3</f>
        <v>1.125E-2</v>
      </c>
      <c r="F3" s="1177">
        <v>507</v>
      </c>
      <c r="G3" s="1172">
        <f>F3*E3</f>
        <v>5.7037499999999994</v>
      </c>
      <c r="I3" s="1179"/>
      <c r="J3" s="1180">
        <f>Plan1!H10</f>
        <v>351.49</v>
      </c>
      <c r="K3" s="1170"/>
    </row>
    <row r="4" spans="2:11" x14ac:dyDescent="0.25">
      <c r="B4" s="1175"/>
      <c r="C4" s="1176"/>
      <c r="D4" s="1176"/>
      <c r="E4" s="1178"/>
      <c r="F4" s="1178"/>
      <c r="G4" s="1172"/>
      <c r="I4" s="1179"/>
    </row>
    <row r="5" spans="2:11" x14ac:dyDescent="0.25">
      <c r="B5" s="1175" t="s">
        <v>350</v>
      </c>
      <c r="C5" s="1176">
        <f>0.1*0.1</f>
        <v>1.0000000000000002E-2</v>
      </c>
      <c r="D5" s="1176">
        <v>0.4</v>
      </c>
      <c r="E5" s="1177">
        <f>D5*C5</f>
        <v>4.000000000000001E-3</v>
      </c>
      <c r="F5" s="1177">
        <v>338</v>
      </c>
      <c r="G5" s="1172">
        <f>F5*E5</f>
        <v>1.3520000000000003</v>
      </c>
      <c r="J5" s="106" t="s">
        <v>356</v>
      </c>
      <c r="K5" s="107">
        <f>J3*E3</f>
        <v>3.9542625</v>
      </c>
    </row>
    <row r="6" spans="2:11" x14ac:dyDescent="0.25">
      <c r="B6" s="1175"/>
      <c r="C6" s="1176"/>
      <c r="D6" s="1176"/>
      <c r="E6" s="1178"/>
      <c r="F6" s="1178"/>
      <c r="G6" s="1172"/>
      <c r="J6" s="108"/>
      <c r="K6" s="108"/>
    </row>
    <row r="7" spans="2:11" x14ac:dyDescent="0.25">
      <c r="J7" s="106" t="s">
        <v>356</v>
      </c>
      <c r="K7" s="107">
        <f>J3*E5</f>
        <v>1.4059600000000003</v>
      </c>
    </row>
  </sheetData>
  <mergeCells count="15">
    <mergeCell ref="G5:G6"/>
    <mergeCell ref="J2:K2"/>
    <mergeCell ref="B3:B4"/>
    <mergeCell ref="C3:C4"/>
    <mergeCell ref="D3:D4"/>
    <mergeCell ref="E3:E4"/>
    <mergeCell ref="F3:F4"/>
    <mergeCell ref="G3:G4"/>
    <mergeCell ref="I3:I4"/>
    <mergeCell ref="J3:K3"/>
    <mergeCell ref="B5:B6"/>
    <mergeCell ref="C5:C6"/>
    <mergeCell ref="D5:D6"/>
    <mergeCell ref="E5:E6"/>
    <mergeCell ref="F5:F6"/>
  </mergeCells>
  <pageMargins left="0.511811024" right="0.511811024" top="0.78740157499999996" bottom="0.78740157499999996" header="0.31496062000000002" footer="0.31496062000000002"/>
  <pageSetup paperSize="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4"/>
  <sheetViews>
    <sheetView workbookViewId="0">
      <selection activeCell="A19" sqref="A19"/>
    </sheetView>
  </sheetViews>
  <sheetFormatPr defaultRowHeight="15" x14ac:dyDescent="0.25"/>
  <cols>
    <col min="2" max="2" width="27.7109375" customWidth="1"/>
    <col min="4" max="4" width="11.42578125" bestFit="1" customWidth="1"/>
    <col min="5" max="5" width="12.5703125" bestFit="1" customWidth="1"/>
  </cols>
  <sheetData>
    <row r="3" spans="2:5" x14ac:dyDescent="0.25">
      <c r="B3" s="83" t="s">
        <v>357</v>
      </c>
      <c r="C3" s="84" t="s">
        <v>358</v>
      </c>
      <c r="D3" s="70" t="s">
        <v>10</v>
      </c>
      <c r="E3" s="70" t="s">
        <v>359</v>
      </c>
    </row>
    <row r="4" spans="2:5" x14ac:dyDescent="0.25">
      <c r="B4" s="84" t="s">
        <v>360</v>
      </c>
      <c r="C4" s="83">
        <f>SUM('bloco de concreto'!E3:E4,'bloco de concreto'!E5:E6)</f>
        <v>1.525E-2</v>
      </c>
      <c r="D4" s="84">
        <v>845</v>
      </c>
      <c r="E4" s="109">
        <f>D4*C4</f>
        <v>12.88625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19</vt:i4>
      </vt:variant>
      <vt:variant>
        <vt:lpstr>Intervalos nomeados</vt:lpstr>
      </vt:variant>
      <vt:variant>
        <vt:i4>7</vt:i4>
      </vt:variant>
    </vt:vector>
  </HeadingPairs>
  <TitlesOfParts>
    <vt:vector size="26" baseType="lpstr">
      <vt:lpstr>Cronograma</vt:lpstr>
      <vt:lpstr>Resumo-Proposta de preço</vt:lpstr>
      <vt:lpstr>Orçamento-Projeto FINANC.</vt:lpstr>
      <vt:lpstr>Orçamento-Projeto NFINANC</vt:lpstr>
      <vt:lpstr>DER_JUN_2018SD</vt:lpstr>
      <vt:lpstr>Plan1</vt:lpstr>
      <vt:lpstr>600000 (2)</vt:lpstr>
      <vt:lpstr>bloco de concreto</vt:lpstr>
      <vt:lpstr>Plan4</vt:lpstr>
      <vt:lpstr>512000</vt:lpstr>
      <vt:lpstr>600000</vt:lpstr>
      <vt:lpstr>DER_JUN_2018EQUIP</vt:lpstr>
      <vt:lpstr>GERENCIAMENTO LOCAL</vt:lpstr>
      <vt:lpstr>Orçamento-Projeto NFINANC (2)</vt:lpstr>
      <vt:lpstr>orçamento ordem alfabetica</vt:lpstr>
      <vt:lpstr>orçamento ordem com codigo</vt:lpstr>
      <vt:lpstr>Plan5 (2)</vt:lpstr>
      <vt:lpstr>Plan5</vt:lpstr>
      <vt:lpstr>Plan5 (3)</vt:lpstr>
      <vt:lpstr>'512000'!Area_de_impressao</vt:lpstr>
      <vt:lpstr>Cronograma!Area_de_impressao</vt:lpstr>
      <vt:lpstr>'Orçamento-Projeto FINANC.'!Area_de_impressao</vt:lpstr>
      <vt:lpstr>'Orçamento-Projeto NFINANC'!Area_de_impressao</vt:lpstr>
      <vt:lpstr>'Orçamento-Projeto NFINANC (2)'!Area_de_impressao</vt:lpstr>
      <vt:lpstr>Plan1!Area_de_impressao</vt:lpstr>
      <vt:lpstr>'Resumo-Proposta de preço'!Area_de_impressao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marcio.dias</dc:creator>
  <cp:lastModifiedBy>Ricardo Mauricio de Freitas Andrade</cp:lastModifiedBy>
  <cp:lastPrinted>2018-12-03T17:02:22Z</cp:lastPrinted>
  <dcterms:created xsi:type="dcterms:W3CDTF">2010-07-14T13:38:56Z</dcterms:created>
  <dcterms:modified xsi:type="dcterms:W3CDTF">2018-12-03T17:08:16Z</dcterms:modified>
</cp:coreProperties>
</file>