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0115" windowHeight="6150"/>
  </bookViews>
  <sheets>
    <sheet name="Quantitativo" sheetId="1" r:id="rId1"/>
  </sheets>
  <definedNames>
    <definedName name="_xlnm.Print_Area" localSheetId="0">Quantitativo!$A$59:$K$93,Quantitativo!$A$2:$I$56</definedName>
  </definedNames>
  <calcPr calcId="144525"/>
</workbook>
</file>

<file path=xl/calcChain.xml><?xml version="1.0" encoding="utf-8"?>
<calcChain xmlns="http://schemas.openxmlformats.org/spreadsheetml/2006/main">
  <c r="G42" i="1" l="1"/>
  <c r="H42" i="1" s="1"/>
  <c r="G35" i="1"/>
  <c r="G36" i="1"/>
  <c r="G37" i="1"/>
  <c r="G38" i="1"/>
  <c r="G39" i="1"/>
  <c r="G34" i="1"/>
  <c r="G24" i="1"/>
  <c r="G25" i="1"/>
  <c r="G26" i="1"/>
  <c r="G27" i="1"/>
  <c r="G28" i="1"/>
  <c r="G23" i="1"/>
  <c r="G13" i="1"/>
  <c r="H13" i="1" s="1"/>
  <c r="G14" i="1"/>
  <c r="G15" i="1"/>
  <c r="H15" i="1" s="1"/>
  <c r="G16" i="1"/>
  <c r="H16" i="1" s="1"/>
  <c r="G17" i="1"/>
  <c r="H17" i="1" s="1"/>
  <c r="G18" i="1"/>
  <c r="H18" i="1" s="1"/>
  <c r="G19" i="1"/>
  <c r="H19" i="1" s="1"/>
  <c r="G12" i="1"/>
  <c r="H12" i="1" s="1"/>
  <c r="F68" i="1"/>
  <c r="H14" i="1"/>
  <c r="E68" i="1"/>
  <c r="G68" i="1" l="1"/>
  <c r="H68" i="1" s="1"/>
  <c r="I68" i="1" s="1"/>
  <c r="J68" i="1" s="1"/>
  <c r="K68" i="1" s="1"/>
  <c r="J66" i="1" s="1"/>
  <c r="I42" i="1" l="1"/>
  <c r="I15" i="1"/>
  <c r="I16" i="1"/>
  <c r="I17" i="1"/>
  <c r="I19" i="1"/>
  <c r="AB29" i="1" l="1"/>
  <c r="AC24" i="1" s="1"/>
  <c r="AE28" i="1"/>
  <c r="F39" i="1" s="1"/>
  <c r="AD28" i="1"/>
  <c r="F28" i="1" s="1"/>
  <c r="AE27" i="1"/>
  <c r="F38" i="1" s="1"/>
  <c r="AD27" i="1"/>
  <c r="F27" i="1" s="1"/>
  <c r="AE26" i="1"/>
  <c r="F37" i="1" s="1"/>
  <c r="AD26" i="1"/>
  <c r="F26" i="1" s="1"/>
  <c r="AE25" i="1"/>
  <c r="F36" i="1" s="1"/>
  <c r="AD25" i="1"/>
  <c r="F25" i="1" s="1"/>
  <c r="AE24" i="1"/>
  <c r="F35" i="1" s="1"/>
  <c r="AD24" i="1"/>
  <c r="F24" i="1" s="1"/>
  <c r="AE23" i="1"/>
  <c r="F34" i="1" s="1"/>
  <c r="AD23" i="1"/>
  <c r="F23" i="1" s="1"/>
  <c r="W29" i="1"/>
  <c r="X27" i="1" s="1"/>
  <c r="H37" i="1" l="1"/>
  <c r="I37" i="1" s="1"/>
  <c r="H23" i="1"/>
  <c r="I23" i="1" s="1"/>
  <c r="H25" i="1"/>
  <c r="I25" i="1" s="1"/>
  <c r="H24" i="1"/>
  <c r="I24" i="1" s="1"/>
  <c r="H26" i="1"/>
  <c r="I26" i="1" s="1"/>
  <c r="H28" i="1"/>
  <c r="I28" i="1" s="1"/>
  <c r="H35" i="1"/>
  <c r="I35" i="1" s="1"/>
  <c r="H39" i="1"/>
  <c r="I39" i="1" s="1"/>
  <c r="H27" i="1"/>
  <c r="I27" i="1" s="1"/>
  <c r="H34" i="1"/>
  <c r="H36" i="1"/>
  <c r="I36" i="1" s="1"/>
  <c r="H38" i="1"/>
  <c r="I38" i="1" s="1"/>
  <c r="AC27" i="1"/>
  <c r="AH27" i="1" s="1"/>
  <c r="AG27" i="1" s="1"/>
  <c r="AI27" i="1" s="1"/>
  <c r="AC26" i="1"/>
  <c r="X24" i="1"/>
  <c r="AH24" i="1" s="1"/>
  <c r="AG24" i="1" s="1"/>
  <c r="X28" i="1"/>
  <c r="X25" i="1"/>
  <c r="AC23" i="1"/>
  <c r="AC25" i="1"/>
  <c r="X26" i="1"/>
  <c r="AC28" i="1"/>
  <c r="X23" i="1"/>
  <c r="AD29" i="1"/>
  <c r="AE29" i="1"/>
  <c r="AH23" i="1" l="1"/>
  <c r="AG23" i="1" s="1"/>
  <c r="AJ23" i="1" s="1"/>
  <c r="AH25" i="1"/>
  <c r="AG25" i="1" s="1"/>
  <c r="AJ25" i="1" s="1"/>
  <c r="I21" i="1"/>
  <c r="I34" i="1"/>
  <c r="I32" i="1"/>
  <c r="AJ27" i="1"/>
  <c r="AH26" i="1"/>
  <c r="AG26" i="1" s="1"/>
  <c r="AJ26" i="1" s="1"/>
  <c r="AI24" i="1"/>
  <c r="AJ24" i="1"/>
  <c r="AH28" i="1"/>
  <c r="AG28" i="1" s="1"/>
  <c r="AI23" i="1" l="1"/>
  <c r="AI25" i="1"/>
  <c r="AI26" i="1"/>
  <c r="AJ28" i="1"/>
  <c r="AI28" i="1"/>
  <c r="AI29" i="1" l="1"/>
  <c r="AJ29" i="1"/>
  <c r="Z28" i="1" l="1"/>
  <c r="Y28" i="1"/>
  <c r="Z27" i="1"/>
  <c r="Y27" i="1"/>
  <c r="Z26" i="1"/>
  <c r="Y26" i="1"/>
  <c r="Z25" i="1"/>
  <c r="Y25" i="1"/>
  <c r="Z24" i="1"/>
  <c r="Y24" i="1"/>
  <c r="Z23" i="1"/>
  <c r="Y23" i="1"/>
  <c r="Y29" i="1" l="1"/>
  <c r="Z29" i="1"/>
  <c r="I14" i="1" l="1"/>
  <c r="I13" i="1"/>
  <c r="I18" i="1"/>
  <c r="I12" i="1" l="1"/>
  <c r="I9" i="1" l="1"/>
  <c r="H46" i="1" l="1"/>
  <c r="E24" i="1" l="1"/>
  <c r="E9" i="1"/>
  <c r="D71" i="1" s="1"/>
  <c r="E26" i="1"/>
  <c r="E12" i="1"/>
  <c r="E28" i="1"/>
  <c r="E21" i="1"/>
  <c r="F73" i="1" s="1"/>
  <c r="E34" i="1"/>
  <c r="C48" i="1"/>
  <c r="E16" i="1"/>
  <c r="E13" i="1"/>
  <c r="E23" i="1"/>
  <c r="E15" i="1"/>
  <c r="E27" i="1"/>
  <c r="E35" i="1"/>
  <c r="E19" i="1"/>
  <c r="E18" i="1"/>
  <c r="E39" i="1"/>
  <c r="E37" i="1"/>
  <c r="E17" i="1"/>
  <c r="E29" i="1"/>
  <c r="E14" i="1"/>
  <c r="E32" i="1"/>
  <c r="H76" i="1" s="1"/>
  <c r="E25" i="1"/>
  <c r="E36" i="1"/>
  <c r="E38" i="1"/>
  <c r="E42" i="1"/>
  <c r="H77" i="1" l="1"/>
  <c r="H78" i="1" s="1"/>
  <c r="D72" i="1"/>
  <c r="D83" i="1"/>
  <c r="F74" i="1"/>
  <c r="F75" i="1" s="1"/>
  <c r="D70" i="1"/>
  <c r="D80" i="1" s="1"/>
  <c r="D82" i="1"/>
  <c r="E82" i="1" s="1"/>
  <c r="F80" i="1" l="1"/>
  <c r="G80" i="1" s="1"/>
  <c r="H80" i="1" s="1"/>
  <c r="I80" i="1" s="1"/>
  <c r="J80" i="1" s="1"/>
  <c r="K80" i="1" s="1"/>
  <c r="E80" i="1"/>
  <c r="F83" i="1"/>
  <c r="H83" i="1" s="1"/>
  <c r="F82" i="1"/>
  <c r="H82" i="1" l="1"/>
  <c r="I82" i="1" s="1"/>
  <c r="J82" i="1" s="1"/>
  <c r="K82" i="1" s="1"/>
  <c r="G82" i="1"/>
</calcChain>
</file>

<file path=xl/sharedStrings.xml><?xml version="1.0" encoding="utf-8"?>
<sst xmlns="http://schemas.openxmlformats.org/spreadsheetml/2006/main" count="165" uniqueCount="95">
  <si>
    <t>Relatório Preliminar</t>
  </si>
  <si>
    <t>1.1</t>
  </si>
  <si>
    <t>Serviços Especializados</t>
  </si>
  <si>
    <t>Unidade</t>
  </si>
  <si>
    <t>1.</t>
  </si>
  <si>
    <t xml:space="preserve">2. </t>
  </si>
  <si>
    <t xml:space="preserve">3. </t>
  </si>
  <si>
    <t>Descrição</t>
  </si>
  <si>
    <t>Projeto Executivo e Relatório Técnico: Laudo Estrutural Conclusivo</t>
  </si>
  <si>
    <t>Preço Total</t>
  </si>
  <si>
    <t xml:space="preserve">item </t>
  </si>
  <si>
    <t>Total</t>
  </si>
  <si>
    <t>TOTAL</t>
  </si>
  <si>
    <t>R$</t>
  </si>
  <si>
    <t>%</t>
  </si>
  <si>
    <t xml:space="preserve">APROVAÇÃO E VERIFICAÇÃO </t>
  </si>
  <si>
    <t>CORREÇÕES EMPRESA</t>
  </si>
  <si>
    <t>PRAZO (DIAS)</t>
  </si>
  <si>
    <t>Quantidade total</t>
  </si>
  <si>
    <t>2.1</t>
  </si>
  <si>
    <t>a. Esclerômetria</t>
  </si>
  <si>
    <t>c. Carbonatação</t>
  </si>
  <si>
    <t>d. Pacometriae de propagação de onda ultrassônica.</t>
  </si>
  <si>
    <t>f. Ultrassom</t>
  </si>
  <si>
    <t>h. Detectção de corrosão da armadura e Permeabilidade no local</t>
  </si>
  <si>
    <t>1.2</t>
  </si>
  <si>
    <t>3.1</t>
  </si>
  <si>
    <t>Projeto Básico</t>
  </si>
  <si>
    <t>und.</t>
  </si>
  <si>
    <t>Relatório Técnico: Laudo Estrutural Conclusivo</t>
  </si>
  <si>
    <t>1.2.1</t>
  </si>
  <si>
    <t>1.2.2</t>
  </si>
  <si>
    <t>1.2.3</t>
  </si>
  <si>
    <t>1.2.4</t>
  </si>
  <si>
    <t>1.2.5</t>
  </si>
  <si>
    <t>Retirada de Testemunho</t>
  </si>
  <si>
    <t>Rompimento de Testemunho</t>
  </si>
  <si>
    <t>1.2.6</t>
  </si>
  <si>
    <t>1.2.7</t>
  </si>
  <si>
    <t>1.2.8</t>
  </si>
  <si>
    <t>h. Relatório Tecnico (Ensaios)</t>
  </si>
  <si>
    <t>2.1.1</t>
  </si>
  <si>
    <t>Ponte Sobre o Rio Iguaçu</t>
  </si>
  <si>
    <t>2.1.2</t>
  </si>
  <si>
    <t>2.1.3</t>
  </si>
  <si>
    <t>Projeto Executivo  Consolidadado</t>
  </si>
  <si>
    <t>PB</t>
  </si>
  <si>
    <t>PE</t>
  </si>
  <si>
    <t>Trincheira Arapongas</t>
  </si>
  <si>
    <t>Trincheira Av. Com. Paulo Lepinski</t>
  </si>
  <si>
    <t>Trincheira Av. Maringa</t>
  </si>
  <si>
    <t>Trincheira sob as Ruas Joaquim Nabuco e Claudino dos Santos</t>
  </si>
  <si>
    <t>Fechamenrto Av. Rui Barbosa</t>
  </si>
  <si>
    <t>TRECOM</t>
  </si>
  <si>
    <t>2.1.4</t>
  </si>
  <si>
    <t>2.1.5</t>
  </si>
  <si>
    <t>2.1.6</t>
  </si>
  <si>
    <t>Subtotal 1</t>
  </si>
  <si>
    <t>Total Cotação</t>
  </si>
  <si>
    <t xml:space="preserve">Preço Unitário </t>
  </si>
  <si>
    <t>Projeto Executivo  e Relatório Técnico: Laudo Estrutural Conclusivo
(Produto Consolidado)</t>
  </si>
  <si>
    <t>DIAS (PRODUTO)</t>
  </si>
  <si>
    <t>DIAS (ACUMULADO)</t>
  </si>
  <si>
    <t>Projeto Executivo
(Produto para Validação)</t>
  </si>
  <si>
    <t>3.1.1</t>
  </si>
  <si>
    <t>3.1.2</t>
  </si>
  <si>
    <t>3.1.3</t>
  </si>
  <si>
    <t>3.1.4</t>
  </si>
  <si>
    <t>3.1.5</t>
  </si>
  <si>
    <t>3.1.6</t>
  </si>
  <si>
    <t>3.2</t>
  </si>
  <si>
    <t>% sobre o TOTAL</t>
  </si>
  <si>
    <t>Projeto Executivo - Produto Para Validação</t>
  </si>
  <si>
    <t>PLANILHA DE SERVIÇOS</t>
  </si>
  <si>
    <t>(nome, n° do RG e assinatura do responsável legal pela empresa)</t>
  </si>
  <si>
    <t>(nome, n° do CREA e assinatura do engenheiro responsável da empresa)</t>
  </si>
  <si>
    <t>Local,  XX de XXXXXXXX de 2018.</t>
  </si>
  <si>
    <t>MODELO Nº 03</t>
  </si>
  <si>
    <t>Preço Unitário de Referencia</t>
  </si>
  <si>
    <t>Preço Unitário Proposto</t>
  </si>
  <si>
    <t>% de desconto da Proposta</t>
  </si>
  <si>
    <t>% Físico</t>
  </si>
  <si>
    <t>% Financ.</t>
  </si>
  <si>
    <t>À Comissão Permanente de Licitação Convite nº 01/2018- COMEC</t>
  </si>
  <si>
    <t>Apresentamos e submetemos à apreciação de V. Sas nosso Cronograma Físico-Financeiro, a preço fixo, para a Contratação de empresa especializada para elaboração de laudo técnico estrutural, conclusivo e projeto executivo de engenharia de reforço / recuperação estrutural para obras de arte especializada no Município de São José de Pinhais.</t>
  </si>
  <si>
    <t xml:space="preserve">Preço Total Proposto: </t>
  </si>
  <si>
    <t>( por extenso - xxxxxxx,xxxxx reais e xxxxx centavos</t>
  </si>
  <si>
    <t xml:space="preserve"> TOTAL ACUMULADO</t>
  </si>
  <si>
    <t>dias</t>
  </si>
  <si>
    <t>R$ -  Financ.(Acumulado)</t>
  </si>
  <si>
    <t>R$ Financ.</t>
  </si>
  <si>
    <t xml:space="preserve">
À Comissão Permanente de Licitação Convite nº 01/2018- COMEC</t>
  </si>
  <si>
    <t xml:space="preserve">Apresentamos e submetemos à apreciação de V. Sas nossa planilha de serviços, a preço fixo, para a Contratação de empresa especializada para elaboração de laudo técnico estrutural, conclusivo e projeto executivo de engenharia de reforço / recuperação estrutural para obras de arte especializada no Município de São José de Pinhais.
</t>
  </si>
  <si>
    <t>MODELO Nº 04 CRONOGRAMA FÍSICO-FINANCEIRO</t>
  </si>
  <si>
    <t>Percuntutal de desconto da Proposta: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</si>
</sst>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71" formatCode="&quot;R$&quot;\ 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6">
    <xf numFmtId="0" fontId="0" fillId="0" borderId="0" xfId="0"/>
    <xf numFmtId="0" fontId="3" fillId="0" borderId="2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6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33" xfId="0" applyFont="1" applyBorder="1" applyAlignment="1">
      <alignment horizontal="left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3" fillId="0" borderId="0" xfId="0" applyFont="1"/>
    <xf numFmtId="0" fontId="3" fillId="6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0" borderId="0" xfId="0" applyFont="1" applyBorder="1"/>
    <xf numFmtId="0" fontId="3" fillId="6" borderId="0" xfId="0" applyFont="1" applyFill="1" applyBorder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2" borderId="14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44" fontId="3" fillId="2" borderId="0" xfId="0" applyNumberFormat="1" applyFont="1" applyFill="1" applyBorder="1" applyAlignment="1">
      <alignment vertical="center"/>
    </xf>
    <xf numFmtId="44" fontId="3" fillId="3" borderId="0" xfId="0" applyNumberFormat="1" applyFont="1" applyFill="1" applyBorder="1" applyAlignment="1">
      <alignment vertical="center"/>
    </xf>
    <xf numFmtId="0" fontId="5" fillId="0" borderId="14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44" fontId="4" fillId="2" borderId="0" xfId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4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0" fontId="3" fillId="0" borderId="15" xfId="2" applyNumberFormat="1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44" fontId="4" fillId="9" borderId="14" xfId="1" applyFont="1" applyFill="1" applyBorder="1" applyAlignment="1">
      <alignment vertical="center"/>
    </xf>
    <xf numFmtId="44" fontId="4" fillId="0" borderId="15" xfId="0" applyNumberFormat="1" applyFont="1" applyBorder="1" applyAlignment="1">
      <alignment vertical="center"/>
    </xf>
    <xf numFmtId="44" fontId="4" fillId="7" borderId="0" xfId="1" applyFont="1" applyFill="1" applyBorder="1" applyAlignment="1">
      <alignment vertical="center"/>
    </xf>
    <xf numFmtId="44" fontId="4" fillId="0" borderId="0" xfId="0" applyNumberFormat="1" applyFont="1" applyBorder="1" applyAlignment="1">
      <alignment vertical="center"/>
    </xf>
    <xf numFmtId="43" fontId="4" fillId="0" borderId="30" xfId="3" applyFont="1" applyBorder="1" applyAlignment="1">
      <alignment horizontal="center" vertical="center" wrapText="1"/>
    </xf>
    <xf numFmtId="10" fontId="4" fillId="0" borderId="23" xfId="2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4" fontId="3" fillId="4" borderId="0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4" fillId="6" borderId="14" xfId="0" applyFont="1" applyFill="1" applyBorder="1" applyAlignment="1">
      <alignment vertical="center" wrapText="1"/>
    </xf>
    <xf numFmtId="0" fontId="3" fillId="6" borderId="15" xfId="0" applyFont="1" applyFill="1" applyBorder="1" applyAlignment="1">
      <alignment horizontal="center" vertical="center" wrapText="1"/>
    </xf>
    <xf numFmtId="10" fontId="3" fillId="6" borderId="15" xfId="2" applyNumberFormat="1" applyFont="1" applyFill="1" applyBorder="1" applyAlignment="1">
      <alignment horizontal="center" vertical="center" wrapText="1"/>
    </xf>
    <xf numFmtId="0" fontId="4" fillId="6" borderId="30" xfId="0" applyFont="1" applyFill="1" applyBorder="1" applyAlignment="1">
      <alignment horizontal="center" vertical="center" wrapText="1"/>
    </xf>
    <xf numFmtId="0" fontId="4" fillId="6" borderId="23" xfId="0" applyFont="1" applyFill="1" applyBorder="1" applyAlignment="1">
      <alignment horizontal="center" vertical="center" wrapText="1"/>
    </xf>
    <xf numFmtId="44" fontId="4" fillId="6" borderId="15" xfId="0" applyNumberFormat="1" applyFont="1" applyFill="1" applyBorder="1" applyAlignment="1">
      <alignment vertical="center"/>
    </xf>
    <xf numFmtId="44" fontId="4" fillId="6" borderId="0" xfId="0" applyNumberFormat="1" applyFont="1" applyFill="1" applyBorder="1" applyAlignment="1">
      <alignment vertical="center"/>
    </xf>
    <xf numFmtId="0" fontId="4" fillId="6" borderId="0" xfId="0" applyFont="1" applyFill="1" applyBorder="1"/>
    <xf numFmtId="0" fontId="4" fillId="6" borderId="0" xfId="0" applyFont="1" applyFill="1"/>
    <xf numFmtId="0" fontId="4" fillId="6" borderId="1" xfId="0" applyFont="1" applyFill="1" applyBorder="1" applyAlignment="1">
      <alignment horizontal="center"/>
    </xf>
    <xf numFmtId="9" fontId="4" fillId="6" borderId="1" xfId="0" applyNumberFormat="1" applyFont="1" applyFill="1" applyBorder="1" applyAlignment="1">
      <alignment horizontal="center"/>
    </xf>
    <xf numFmtId="43" fontId="4" fillId="6" borderId="30" xfId="0" applyNumberFormat="1" applyFont="1" applyFill="1" applyBorder="1" applyAlignment="1">
      <alignment vertical="center"/>
    </xf>
    <xf numFmtId="43" fontId="4" fillId="6" borderId="1" xfId="3" applyFont="1" applyFill="1" applyBorder="1" applyAlignment="1">
      <alignment horizontal="center" vertical="center" wrapText="1"/>
    </xf>
    <xf numFmtId="10" fontId="4" fillId="6" borderId="1" xfId="2" applyNumberFormat="1" applyFont="1" applyFill="1" applyBorder="1" applyAlignment="1">
      <alignment horizontal="center" vertical="center" wrapText="1"/>
    </xf>
    <xf numFmtId="43" fontId="4" fillId="6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vertical="center"/>
    </xf>
    <xf numFmtId="0" fontId="4" fillId="6" borderId="42" xfId="0" applyFont="1" applyFill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3" fillId="6" borderId="43" xfId="0" applyFont="1" applyFill="1" applyBorder="1" applyAlignment="1">
      <alignment horizontal="center" vertical="center" wrapText="1"/>
    </xf>
    <xf numFmtId="10" fontId="3" fillId="6" borderId="43" xfId="2" applyNumberFormat="1" applyFont="1" applyFill="1" applyBorder="1" applyAlignment="1">
      <alignment horizontal="center" vertical="center" wrapText="1"/>
    </xf>
    <xf numFmtId="43" fontId="4" fillId="6" borderId="29" xfId="3" applyFont="1" applyFill="1" applyBorder="1" applyAlignment="1">
      <alignment horizontal="center" vertical="center" wrapText="1"/>
    </xf>
    <xf numFmtId="43" fontId="4" fillId="6" borderId="24" xfId="3" applyFont="1" applyFill="1" applyBorder="1" applyAlignment="1">
      <alignment horizontal="center" vertical="center" wrapText="1"/>
    </xf>
    <xf numFmtId="44" fontId="4" fillId="6" borderId="43" xfId="0" applyNumberFormat="1" applyFont="1" applyFill="1" applyBorder="1" applyAlignment="1">
      <alignment vertical="center"/>
    </xf>
    <xf numFmtId="43" fontId="3" fillId="6" borderId="1" xfId="0" applyNumberFormat="1" applyFont="1" applyFill="1" applyBorder="1"/>
    <xf numFmtId="0" fontId="3" fillId="6" borderId="0" xfId="0" applyFont="1" applyFill="1"/>
    <xf numFmtId="0" fontId="3" fillId="6" borderId="26" xfId="0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/>
    <xf numFmtId="44" fontId="4" fillId="5" borderId="0" xfId="1" applyFont="1" applyFill="1" applyBorder="1" applyAlignment="1">
      <alignment vertical="center"/>
    </xf>
    <xf numFmtId="44" fontId="3" fillId="5" borderId="0" xfId="0" applyNumberFormat="1" applyFont="1" applyFill="1" applyBorder="1" applyAlignment="1">
      <alignment vertical="center"/>
    </xf>
    <xf numFmtId="44" fontId="4" fillId="2" borderId="0" xfId="0" applyNumberFormat="1" applyFont="1" applyFill="1" applyBorder="1" applyAlignment="1">
      <alignment vertical="center"/>
    </xf>
    <xf numFmtId="43" fontId="4" fillId="6" borderId="30" xfId="3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2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4" fontId="4" fillId="9" borderId="16" xfId="1" applyFont="1" applyFill="1" applyBorder="1" applyAlignment="1">
      <alignment vertical="center"/>
    </xf>
    <xf numFmtId="44" fontId="3" fillId="0" borderId="0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44" fontId="3" fillId="0" borderId="26" xfId="0" applyNumberFormat="1" applyFont="1" applyBorder="1" applyAlignment="1">
      <alignment horizontal="center" vertical="center"/>
    </xf>
    <xf numFmtId="44" fontId="3" fillId="0" borderId="28" xfId="0" applyNumberFormat="1" applyFont="1" applyBorder="1" applyAlignment="1">
      <alignment horizontal="center" vertical="center"/>
    </xf>
    <xf numFmtId="44" fontId="3" fillId="0" borderId="26" xfId="0" applyNumberFormat="1" applyFont="1" applyBorder="1" applyAlignment="1">
      <alignment horizontal="center"/>
    </xf>
    <xf numFmtId="44" fontId="3" fillId="0" borderId="28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/>
    <xf numFmtId="10" fontId="3" fillId="0" borderId="26" xfId="2" applyNumberFormat="1" applyFont="1" applyBorder="1" applyAlignment="1">
      <alignment horizontal="center"/>
    </xf>
    <xf numFmtId="10" fontId="3" fillId="0" borderId="28" xfId="2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/>
    </xf>
    <xf numFmtId="0" fontId="4" fillId="0" borderId="12" xfId="0" applyFont="1" applyBorder="1"/>
    <xf numFmtId="0" fontId="4" fillId="0" borderId="13" xfId="0" applyFont="1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5" xfId="0" applyFont="1" applyBorder="1"/>
    <xf numFmtId="0" fontId="4" fillId="0" borderId="16" xfId="0" applyFont="1" applyBorder="1" applyAlignment="1">
      <alignment vertical="center" wrapText="1"/>
    </xf>
    <xf numFmtId="0" fontId="3" fillId="0" borderId="17" xfId="0" applyFont="1" applyBorder="1" applyAlignment="1">
      <alignment horizontal="left" vertical="center" wrapText="1"/>
    </xf>
    <xf numFmtId="0" fontId="4" fillId="0" borderId="17" xfId="0" applyFont="1" applyBorder="1"/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7" xfId="0" applyFont="1" applyBorder="1"/>
    <xf numFmtId="0" fontId="3" fillId="0" borderId="7" xfId="0" applyFont="1" applyBorder="1" applyAlignment="1">
      <alignment horizontal="center" vertical="center" wrapText="1"/>
    </xf>
    <xf numFmtId="0" fontId="4" fillId="0" borderId="20" xfId="0" applyFont="1" applyBorder="1"/>
    <xf numFmtId="0" fontId="3" fillId="2" borderId="1" xfId="0" applyFont="1" applyFill="1" applyBorder="1" applyAlignment="1">
      <alignment vertical="center" wrapText="1"/>
    </xf>
    <xf numFmtId="0" fontId="4" fillId="10" borderId="1" xfId="0" applyFont="1" applyFill="1" applyBorder="1" applyAlignment="1">
      <alignment horizontal="center" vertical="center" wrapText="1"/>
    </xf>
    <xf numFmtId="10" fontId="4" fillId="3" borderId="1" xfId="0" applyNumberFormat="1" applyFont="1" applyFill="1" applyBorder="1" applyAlignment="1">
      <alignment horizontal="center"/>
    </xf>
    <xf numFmtId="0" fontId="4" fillId="0" borderId="1" xfId="0" applyFont="1" applyBorder="1" applyAlignment="1"/>
    <xf numFmtId="44" fontId="4" fillId="0" borderId="1" xfId="0" applyNumberFormat="1" applyFont="1" applyFill="1" applyBorder="1" applyAlignment="1">
      <alignment horizontal="center" vertical="center" textRotation="90" wrapText="1"/>
    </xf>
    <xf numFmtId="10" fontId="4" fillId="6" borderId="1" xfId="2" applyNumberFormat="1" applyFont="1" applyFill="1" applyBorder="1" applyAlignment="1">
      <alignment vertical="center" wrapText="1"/>
    </xf>
    <xf numFmtId="10" fontId="4" fillId="6" borderId="1" xfId="0" applyNumberFormat="1" applyFont="1" applyFill="1" applyBorder="1" applyAlignment="1">
      <alignment horizontal="center"/>
    </xf>
    <xf numFmtId="44" fontId="4" fillId="0" borderId="6" xfId="0" applyNumberFormat="1" applyFont="1" applyFill="1" applyBorder="1" applyAlignment="1">
      <alignment vertical="center" textRotation="90" wrapText="1"/>
    </xf>
    <xf numFmtId="44" fontId="4" fillId="0" borderId="1" xfId="0" applyNumberFormat="1" applyFont="1" applyBorder="1" applyAlignment="1">
      <alignment horizontal="center" vertical="center"/>
    </xf>
    <xf numFmtId="0" fontId="3" fillId="9" borderId="14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vertical="center" wrapText="1"/>
    </xf>
    <xf numFmtId="0" fontId="3" fillId="0" borderId="1" xfId="0" applyFont="1" applyBorder="1" applyAlignment="1"/>
    <xf numFmtId="44" fontId="4" fillId="0" borderId="5" xfId="0" applyNumberFormat="1" applyFont="1" applyFill="1" applyBorder="1" applyAlignment="1">
      <alignment horizontal="center" vertical="center" textRotation="90" wrapText="1"/>
    </xf>
    <xf numFmtId="44" fontId="4" fillId="0" borderId="6" xfId="0" applyNumberFormat="1" applyFont="1" applyFill="1" applyBorder="1" applyAlignment="1">
      <alignment horizontal="center" vertical="center" textRotation="90" wrapText="1"/>
    </xf>
    <xf numFmtId="0" fontId="3" fillId="2" borderId="42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/>
    <xf numFmtId="0" fontId="4" fillId="0" borderId="5" xfId="0" applyFont="1" applyBorder="1" applyAlignment="1"/>
    <xf numFmtId="44" fontId="4" fillId="0" borderId="5" xfId="0" applyNumberFormat="1" applyFont="1" applyFill="1" applyBorder="1" applyAlignment="1">
      <alignment vertical="center" textRotation="90" wrapText="1"/>
    </xf>
    <xf numFmtId="44" fontId="4" fillId="0" borderId="5" xfId="0" applyNumberFormat="1" applyFont="1" applyBorder="1" applyAlignment="1">
      <alignment horizontal="center" vertical="center"/>
    </xf>
    <xf numFmtId="0" fontId="4" fillId="0" borderId="5" xfId="0" applyFont="1" applyBorder="1"/>
    <xf numFmtId="0" fontId="4" fillId="0" borderId="43" xfId="0" applyFont="1" applyBorder="1"/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10" borderId="8" xfId="0" applyFont="1" applyFill="1" applyBorder="1" applyAlignment="1">
      <alignment horizontal="center" vertical="center" wrapText="1"/>
    </xf>
    <xf numFmtId="10" fontId="4" fillId="0" borderId="10" xfId="0" applyNumberFormat="1" applyFont="1" applyBorder="1" applyAlignment="1">
      <alignment horizontal="center" vertical="center"/>
    </xf>
    <xf numFmtId="10" fontId="4" fillId="0" borderId="7" xfId="0" applyNumberFormat="1" applyFont="1" applyBorder="1"/>
    <xf numFmtId="10" fontId="4" fillId="0" borderId="7" xfId="0" applyNumberFormat="1" applyFont="1" applyBorder="1" applyAlignment="1">
      <alignment horizontal="center" vertical="center"/>
    </xf>
    <xf numFmtId="10" fontId="4" fillId="0" borderId="20" xfId="0" applyNumberFormat="1" applyFont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 wrapText="1"/>
    </xf>
    <xf numFmtId="10" fontId="4" fillId="0" borderId="4" xfId="0" applyNumberFormat="1" applyFont="1" applyBorder="1" applyAlignment="1">
      <alignment horizontal="center" vertical="center"/>
    </xf>
    <xf numFmtId="10" fontId="4" fillId="0" borderId="1" xfId="0" applyNumberFormat="1" applyFont="1" applyBorder="1"/>
    <xf numFmtId="10" fontId="4" fillId="0" borderId="1" xfId="0" applyNumberFormat="1" applyFont="1" applyBorder="1" applyAlignment="1">
      <alignment horizontal="center" vertical="center"/>
    </xf>
    <xf numFmtId="10" fontId="4" fillId="0" borderId="15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10" borderId="38" xfId="0" applyFont="1" applyFill="1" applyBorder="1" applyAlignment="1">
      <alignment horizontal="center" vertical="center" wrapText="1"/>
    </xf>
    <xf numFmtId="171" fontId="4" fillId="0" borderId="37" xfId="0" applyNumberFormat="1" applyFont="1" applyBorder="1" applyAlignment="1">
      <alignment horizontal="center" vertical="center"/>
    </xf>
    <xf numFmtId="171" fontId="4" fillId="0" borderId="40" xfId="0" applyNumberFormat="1" applyFont="1" applyBorder="1" applyAlignment="1">
      <alignment horizontal="center" vertical="center"/>
    </xf>
    <xf numFmtId="171" fontId="4" fillId="0" borderId="38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171" fontId="4" fillId="0" borderId="39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0" fontId="4" fillId="6" borderId="1" xfId="0" applyFont="1" applyFill="1" applyBorder="1" applyAlignment="1">
      <alignment vertical="center" wrapText="1"/>
    </xf>
    <xf numFmtId="44" fontId="4" fillId="8" borderId="14" xfId="1" applyFont="1" applyFill="1" applyBorder="1" applyAlignment="1">
      <alignment vertical="center"/>
    </xf>
    <xf numFmtId="44" fontId="5" fillId="8" borderId="14" xfId="1" applyFont="1" applyFill="1" applyBorder="1" applyAlignment="1">
      <alignment vertical="center"/>
    </xf>
    <xf numFmtId="44" fontId="4" fillId="8" borderId="42" xfId="1" applyFont="1" applyFill="1" applyBorder="1" applyAlignment="1">
      <alignment vertical="center"/>
    </xf>
    <xf numFmtId="0" fontId="5" fillId="9" borderId="14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9" borderId="15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5" fillId="9" borderId="23" xfId="0" applyFont="1" applyFill="1" applyBorder="1" applyAlignment="1">
      <alignment horizontal="center" vertical="center" wrapText="1"/>
    </xf>
    <xf numFmtId="0" fontId="5" fillId="9" borderId="16" xfId="0" applyFont="1" applyFill="1" applyBorder="1" applyAlignment="1">
      <alignment vertical="center" wrapText="1"/>
    </xf>
    <xf numFmtId="0" fontId="5" fillId="9" borderId="17" xfId="0" applyFont="1" applyFill="1" applyBorder="1" applyAlignment="1">
      <alignment horizontal="left" vertical="center" wrapText="1"/>
    </xf>
    <xf numFmtId="0" fontId="4" fillId="9" borderId="17" xfId="0" applyFont="1" applyFill="1" applyBorder="1" applyAlignment="1">
      <alignment horizontal="center" vertical="center" wrapText="1"/>
    </xf>
    <xf numFmtId="0" fontId="3" fillId="9" borderId="18" xfId="0" applyFont="1" applyFill="1" applyBorder="1" applyAlignment="1">
      <alignment horizontal="center" vertical="center" wrapText="1"/>
    </xf>
    <xf numFmtId="0" fontId="3" fillId="9" borderId="37" xfId="0" applyFont="1" applyFill="1" applyBorder="1" applyAlignment="1">
      <alignment horizontal="center" vertical="center" wrapText="1"/>
    </xf>
    <xf numFmtId="0" fontId="3" fillId="9" borderId="41" xfId="0" applyFont="1" applyFill="1" applyBorder="1" applyAlignment="1">
      <alignment horizontal="center" vertical="center" wrapText="1"/>
    </xf>
    <xf numFmtId="44" fontId="4" fillId="9" borderId="18" xfId="0" applyNumberFormat="1" applyFont="1" applyFill="1" applyBorder="1" applyAlignment="1">
      <alignment vertical="center"/>
    </xf>
    <xf numFmtId="0" fontId="3" fillId="9" borderId="1" xfId="0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3" fillId="9" borderId="15" xfId="0" applyFont="1" applyFill="1" applyBorder="1" applyAlignment="1">
      <alignment horizontal="center" vertical="center" wrapText="1"/>
    </xf>
    <xf numFmtId="10" fontId="3" fillId="9" borderId="15" xfId="2" applyNumberFormat="1" applyFont="1" applyFill="1" applyBorder="1" applyAlignment="1">
      <alignment horizontal="center" vertical="center" wrapText="1"/>
    </xf>
    <xf numFmtId="0" fontId="4" fillId="9" borderId="30" xfId="0" applyFont="1" applyFill="1" applyBorder="1" applyAlignment="1">
      <alignment horizontal="center" vertical="center" wrapText="1"/>
    </xf>
    <xf numFmtId="0" fontId="4" fillId="9" borderId="23" xfId="0" applyFont="1" applyFill="1" applyBorder="1" applyAlignment="1">
      <alignment horizontal="center" vertical="center" wrapText="1"/>
    </xf>
    <xf numFmtId="44" fontId="3" fillId="9" borderId="15" xfId="0" applyNumberFormat="1" applyFont="1" applyFill="1" applyBorder="1" applyAlignment="1">
      <alignment vertical="center"/>
    </xf>
    <xf numFmtId="10" fontId="3" fillId="9" borderId="3" xfId="2" applyNumberFormat="1" applyFont="1" applyFill="1" applyBorder="1" applyAlignment="1">
      <alignment horizontal="center" vertical="center" wrapText="1"/>
    </xf>
    <xf numFmtId="10" fontId="3" fillId="9" borderId="23" xfId="2" applyNumberFormat="1" applyFont="1" applyFill="1" applyBorder="1" applyAlignment="1">
      <alignment horizontal="center" vertical="center" wrapText="1"/>
    </xf>
    <xf numFmtId="0" fontId="4" fillId="9" borderId="14" xfId="0" applyFont="1" applyFill="1" applyBorder="1" applyAlignment="1">
      <alignment vertical="center"/>
    </xf>
    <xf numFmtId="44" fontId="4" fillId="6" borderId="14" xfId="1" applyFont="1" applyFill="1" applyBorder="1" applyAlignment="1">
      <alignment vertical="center"/>
    </xf>
    <xf numFmtId="0" fontId="4" fillId="6" borderId="15" xfId="0" applyFont="1" applyFill="1" applyBorder="1" applyAlignment="1">
      <alignment vertical="center"/>
    </xf>
  </cellXfs>
  <cellStyles count="4">
    <cellStyle name="Moeda" xfId="1" builtinId="4"/>
    <cellStyle name="Normal" xfId="0" builtinId="0"/>
    <cellStyle name="Porcentagem" xfId="2" builtinId="5"/>
    <cellStyle name="Vírgula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91"/>
  <sheetViews>
    <sheetView tabSelected="1" view="pageBreakPreview" zoomScale="70" zoomScaleNormal="55" zoomScaleSheetLayoutView="70" workbookViewId="0">
      <selection activeCell="J5" sqref="J5:L5"/>
    </sheetView>
  </sheetViews>
  <sheetFormatPr defaultRowHeight="15.75" x14ac:dyDescent="0.25"/>
  <cols>
    <col min="1" max="1" width="7.28515625" style="10" customWidth="1"/>
    <col min="2" max="2" width="31.5703125" style="10" customWidth="1"/>
    <col min="3" max="3" width="11" style="10" customWidth="1"/>
    <col min="4" max="4" width="17.7109375" style="12" customWidth="1"/>
    <col min="5" max="5" width="10.7109375" style="10" customWidth="1"/>
    <col min="6" max="6" width="17" style="10" customWidth="1"/>
    <col min="7" max="7" width="10" style="10" customWidth="1"/>
    <col min="8" max="8" width="18.140625" style="10" customWidth="1"/>
    <col min="9" max="9" width="19.5703125" style="10" customWidth="1"/>
    <col min="10" max="10" width="10.5703125" style="10" customWidth="1"/>
    <col min="11" max="11" width="11.5703125" style="10" customWidth="1"/>
    <col min="12" max="12" width="25.85546875" style="10" customWidth="1"/>
    <col min="13" max="13" width="7.28515625" style="10" customWidth="1"/>
    <col min="14" max="14" width="38" style="10" customWidth="1"/>
    <col min="15" max="15" width="14.7109375" style="10" customWidth="1"/>
    <col min="16" max="16" width="13.7109375" style="10" customWidth="1"/>
    <col min="17" max="17" width="11" style="10" customWidth="1"/>
    <col min="18" max="18" width="13.140625" style="10" customWidth="1"/>
    <col min="19" max="19" width="15.7109375" style="10" customWidth="1"/>
    <col min="20" max="20" width="9" style="10" customWidth="1"/>
    <col min="21" max="21" width="7.85546875" style="10" customWidth="1"/>
    <col min="22" max="22" width="9.140625" style="10"/>
    <col min="23" max="24" width="14.7109375" style="10" customWidth="1"/>
    <col min="25" max="25" width="15.28515625" style="10" customWidth="1"/>
    <col min="26" max="26" width="15.42578125" style="10" customWidth="1"/>
    <col min="27" max="27" width="5.85546875" style="10" customWidth="1"/>
    <col min="28" max="29" width="14.28515625" style="10" customWidth="1"/>
    <col min="30" max="31" width="13.7109375" style="10" customWidth="1"/>
    <col min="32" max="32" width="9.140625" style="10"/>
    <col min="33" max="34" width="14.28515625" style="10" customWidth="1"/>
    <col min="35" max="36" width="13.7109375" style="10" customWidth="1"/>
    <col min="37" max="16384" width="9.140625" style="10"/>
  </cols>
  <sheetData>
    <row r="1" spans="1:13" x14ac:dyDescent="0.25">
      <c r="B1" s="11" t="s">
        <v>77</v>
      </c>
      <c r="D1" s="12" t="s">
        <v>73</v>
      </c>
    </row>
    <row r="2" spans="1:13" x14ac:dyDescent="0.2">
      <c r="A2" s="13" t="s">
        <v>73</v>
      </c>
      <c r="B2" s="13"/>
      <c r="C2" s="13"/>
      <c r="D2" s="13"/>
      <c r="E2" s="13"/>
      <c r="F2" s="13"/>
      <c r="G2" s="13"/>
      <c r="H2" s="13"/>
      <c r="I2" s="13"/>
      <c r="J2" s="14"/>
      <c r="K2" s="14"/>
      <c r="L2" s="14"/>
      <c r="M2" s="15"/>
    </row>
    <row r="3" spans="1:13" x14ac:dyDescent="0.25">
      <c r="A3" s="16"/>
      <c r="B3" s="15"/>
      <c r="C3" s="15"/>
      <c r="D3" s="17"/>
      <c r="E3" s="15"/>
      <c r="F3" s="15"/>
      <c r="G3" s="15"/>
      <c r="H3" s="15"/>
      <c r="I3" s="15"/>
      <c r="J3" s="14"/>
      <c r="K3" s="14"/>
      <c r="L3" s="14"/>
      <c r="M3" s="15"/>
    </row>
    <row r="4" spans="1:13" x14ac:dyDescent="0.2">
      <c r="A4" s="16"/>
      <c r="B4" s="3" t="s">
        <v>76</v>
      </c>
      <c r="C4" s="3"/>
      <c r="D4" s="3"/>
      <c r="E4" s="3"/>
      <c r="F4" s="3"/>
      <c r="G4" s="3"/>
      <c r="H4" s="3"/>
      <c r="I4" s="3"/>
      <c r="J4" s="14"/>
      <c r="K4" s="14"/>
      <c r="L4" s="14"/>
      <c r="M4" s="15"/>
    </row>
    <row r="5" spans="1:13" ht="120" customHeight="1" x14ac:dyDescent="0.2">
      <c r="A5" s="2" t="s">
        <v>91</v>
      </c>
      <c r="B5" s="2"/>
      <c r="C5" s="2"/>
      <c r="D5" s="2"/>
      <c r="E5" s="2"/>
      <c r="F5" s="2"/>
      <c r="G5" s="2"/>
      <c r="H5" s="2"/>
      <c r="I5" s="2"/>
      <c r="J5" s="18"/>
      <c r="K5" s="18"/>
      <c r="L5" s="18"/>
      <c r="M5" s="15"/>
    </row>
    <row r="6" spans="1:13" ht="109.5" customHeight="1" thickBot="1" x14ac:dyDescent="0.25">
      <c r="A6" s="7" t="s">
        <v>92</v>
      </c>
      <c r="B6" s="7"/>
      <c r="C6" s="7"/>
      <c r="D6" s="7"/>
      <c r="E6" s="7"/>
      <c r="F6" s="7"/>
      <c r="G6" s="7"/>
      <c r="H6" s="7"/>
      <c r="I6" s="7"/>
      <c r="J6" s="5"/>
      <c r="K6" s="5"/>
      <c r="L6" s="5"/>
      <c r="M6" s="15"/>
    </row>
    <row r="7" spans="1:13" ht="59.25" customHeight="1" thickBot="1" x14ac:dyDescent="0.25">
      <c r="A7" s="190" t="s">
        <v>10</v>
      </c>
      <c r="B7" s="191" t="s">
        <v>7</v>
      </c>
      <c r="C7" s="191" t="s">
        <v>3</v>
      </c>
      <c r="D7" s="192" t="s">
        <v>18</v>
      </c>
      <c r="E7" s="193" t="s">
        <v>71</v>
      </c>
      <c r="F7" s="194" t="s">
        <v>78</v>
      </c>
      <c r="G7" s="195" t="s">
        <v>80</v>
      </c>
      <c r="H7" s="196" t="s">
        <v>79</v>
      </c>
      <c r="I7" s="197" t="s">
        <v>9</v>
      </c>
      <c r="J7" s="1"/>
      <c r="K7" s="2"/>
      <c r="L7" s="19"/>
      <c r="M7" s="15"/>
    </row>
    <row r="8" spans="1:13" x14ac:dyDescent="0.2">
      <c r="A8" s="20"/>
      <c r="B8" s="21"/>
      <c r="C8" s="21"/>
      <c r="D8" s="22"/>
      <c r="E8" s="23"/>
      <c r="F8" s="24"/>
      <c r="G8" s="25"/>
      <c r="H8" s="26"/>
      <c r="I8" s="27"/>
      <c r="J8" s="6"/>
      <c r="K8" s="19"/>
      <c r="L8" s="19"/>
      <c r="M8" s="15"/>
    </row>
    <row r="9" spans="1:13" ht="15" customHeight="1" x14ac:dyDescent="0.2">
      <c r="A9" s="147" t="s">
        <v>4</v>
      </c>
      <c r="B9" s="214" t="s">
        <v>0</v>
      </c>
      <c r="C9" s="215"/>
      <c r="D9" s="216"/>
      <c r="E9" s="217">
        <f>I9/$H$46</f>
        <v>0.57842248413417952</v>
      </c>
      <c r="F9" s="221"/>
      <c r="G9" s="222"/>
      <c r="H9" s="223"/>
      <c r="I9" s="220">
        <f>SUM(I10:I19)</f>
        <v>114840</v>
      </c>
      <c r="J9" s="29"/>
      <c r="K9" s="30"/>
      <c r="L9" s="31"/>
      <c r="M9" s="15"/>
    </row>
    <row r="10" spans="1:13" x14ac:dyDescent="0.2">
      <c r="A10" s="32" t="s">
        <v>1</v>
      </c>
      <c r="B10" s="33" t="s">
        <v>0</v>
      </c>
      <c r="C10" s="34"/>
      <c r="D10" s="35">
        <v>1</v>
      </c>
      <c r="E10" s="62"/>
      <c r="F10" s="63"/>
      <c r="G10" s="64"/>
      <c r="H10" s="224"/>
      <c r="I10" s="225"/>
      <c r="J10" s="36"/>
      <c r="K10" s="37"/>
      <c r="L10" s="37"/>
      <c r="M10" s="15"/>
    </row>
    <row r="11" spans="1:13" ht="15" customHeight="1" x14ac:dyDescent="0.2">
      <c r="A11" s="38" t="s">
        <v>25</v>
      </c>
      <c r="B11" s="39" t="s">
        <v>2</v>
      </c>
      <c r="C11" s="40"/>
      <c r="D11" s="22"/>
      <c r="E11" s="41"/>
      <c r="F11" s="42"/>
      <c r="G11" s="43"/>
      <c r="H11" s="199"/>
      <c r="I11" s="45"/>
      <c r="J11" s="46"/>
      <c r="K11" s="47"/>
      <c r="L11" s="37"/>
      <c r="M11" s="15"/>
    </row>
    <row r="12" spans="1:13" ht="15" customHeight="1" x14ac:dyDescent="0.2">
      <c r="A12" s="38" t="s">
        <v>30</v>
      </c>
      <c r="B12" s="39" t="s">
        <v>20</v>
      </c>
      <c r="C12" s="34" t="s">
        <v>28</v>
      </c>
      <c r="D12" s="22">
        <v>120</v>
      </c>
      <c r="E12" s="41">
        <f>I12/$H$46</f>
        <v>0.21758839528558477</v>
      </c>
      <c r="F12" s="48">
        <v>400</v>
      </c>
      <c r="G12" s="49">
        <f>$C$50</f>
        <v>0.1</v>
      </c>
      <c r="H12" s="200">
        <f>F12-G12*F12</f>
        <v>360</v>
      </c>
      <c r="I12" s="45">
        <f>H12*D12</f>
        <v>43200</v>
      </c>
      <c r="J12" s="46"/>
      <c r="K12" s="47"/>
      <c r="L12" s="37"/>
      <c r="M12" s="15"/>
    </row>
    <row r="13" spans="1:13" ht="15" customHeight="1" x14ac:dyDescent="0.2">
      <c r="A13" s="38" t="s">
        <v>31</v>
      </c>
      <c r="B13" s="39" t="s">
        <v>21</v>
      </c>
      <c r="C13" s="34" t="s">
        <v>28</v>
      </c>
      <c r="D13" s="22">
        <v>120</v>
      </c>
      <c r="E13" s="41">
        <f>I13/$H$46</f>
        <v>0.15775158658204896</v>
      </c>
      <c r="F13" s="48">
        <v>290</v>
      </c>
      <c r="G13" s="49">
        <f t="shared" ref="G13:G19" si="0">$C$50</f>
        <v>0.1</v>
      </c>
      <c r="H13" s="200">
        <f t="shared" ref="H13:H19" si="1">F13-G13*F13</f>
        <v>261</v>
      </c>
      <c r="I13" s="45">
        <f>H13*D13</f>
        <v>31320</v>
      </c>
      <c r="J13" s="46"/>
      <c r="K13" s="47"/>
      <c r="L13" s="37"/>
      <c r="M13" s="15"/>
    </row>
    <row r="14" spans="1:13" ht="28.5" customHeight="1" x14ac:dyDescent="0.2">
      <c r="A14" s="38" t="s">
        <v>32</v>
      </c>
      <c r="B14" s="39" t="s">
        <v>22</v>
      </c>
      <c r="C14" s="34" t="s">
        <v>28</v>
      </c>
      <c r="D14" s="22">
        <v>120</v>
      </c>
      <c r="E14" s="41">
        <f>I14/$H$46</f>
        <v>7.6155938349954669E-2</v>
      </c>
      <c r="F14" s="48">
        <v>140</v>
      </c>
      <c r="G14" s="49">
        <f t="shared" si="0"/>
        <v>0.1</v>
      </c>
      <c r="H14" s="200">
        <f t="shared" si="1"/>
        <v>126</v>
      </c>
      <c r="I14" s="45">
        <f>H14*D14</f>
        <v>15120</v>
      </c>
      <c r="J14" s="46"/>
      <c r="K14" s="47"/>
      <c r="L14" s="37"/>
      <c r="M14" s="15"/>
    </row>
    <row r="15" spans="1:13" ht="15" customHeight="1" x14ac:dyDescent="0.2">
      <c r="A15" s="38" t="s">
        <v>33</v>
      </c>
      <c r="B15" s="39" t="s">
        <v>35</v>
      </c>
      <c r="C15" s="34" t="s">
        <v>28</v>
      </c>
      <c r="D15" s="22">
        <v>12</v>
      </c>
      <c r="E15" s="41">
        <f>I15/$H$46</f>
        <v>5.4397098821396192E-3</v>
      </c>
      <c r="F15" s="48">
        <v>100</v>
      </c>
      <c r="G15" s="49">
        <f t="shared" si="0"/>
        <v>0.1</v>
      </c>
      <c r="H15" s="200">
        <f t="shared" si="1"/>
        <v>90</v>
      </c>
      <c r="I15" s="45">
        <f>H15*D15</f>
        <v>1080</v>
      </c>
      <c r="J15" s="46"/>
      <c r="K15" s="47"/>
      <c r="L15" s="37"/>
      <c r="M15" s="15"/>
    </row>
    <row r="16" spans="1:13" ht="15" customHeight="1" x14ac:dyDescent="0.2">
      <c r="A16" s="38" t="s">
        <v>34</v>
      </c>
      <c r="B16" s="39" t="s">
        <v>36</v>
      </c>
      <c r="C16" s="34" t="s">
        <v>28</v>
      </c>
      <c r="D16" s="22">
        <v>12</v>
      </c>
      <c r="E16" s="41">
        <f>I16/$H$46</f>
        <v>5.4397098821396192E-3</v>
      </c>
      <c r="F16" s="48">
        <v>100</v>
      </c>
      <c r="G16" s="49">
        <f t="shared" si="0"/>
        <v>0.1</v>
      </c>
      <c r="H16" s="200">
        <f t="shared" si="1"/>
        <v>90</v>
      </c>
      <c r="I16" s="45">
        <f>H16*D16</f>
        <v>1080</v>
      </c>
      <c r="J16" s="46"/>
      <c r="K16" s="47"/>
      <c r="L16" s="37"/>
      <c r="M16" s="15"/>
    </row>
    <row r="17" spans="1:36" ht="15" customHeight="1" x14ac:dyDescent="0.2">
      <c r="A17" s="38" t="s">
        <v>37</v>
      </c>
      <c r="B17" s="39" t="s">
        <v>23</v>
      </c>
      <c r="C17" s="34" t="s">
        <v>28</v>
      </c>
      <c r="D17" s="22">
        <v>2</v>
      </c>
      <c r="E17" s="41">
        <f>I17/$H$46</f>
        <v>4.71441523118767E-2</v>
      </c>
      <c r="F17" s="48">
        <v>5200</v>
      </c>
      <c r="G17" s="49">
        <f t="shared" si="0"/>
        <v>0.1</v>
      </c>
      <c r="H17" s="200">
        <f t="shared" si="1"/>
        <v>4680</v>
      </c>
      <c r="I17" s="45">
        <f>H17*D17</f>
        <v>9360</v>
      </c>
      <c r="J17" s="46"/>
      <c r="K17" s="47"/>
      <c r="L17" s="37"/>
      <c r="M17" s="15"/>
    </row>
    <row r="18" spans="1:36" ht="42.75" customHeight="1" x14ac:dyDescent="0.2">
      <c r="A18" s="38" t="s">
        <v>38</v>
      </c>
      <c r="B18" s="39" t="s">
        <v>24</v>
      </c>
      <c r="C18" s="34" t="s">
        <v>28</v>
      </c>
      <c r="D18" s="22">
        <v>120</v>
      </c>
      <c r="E18" s="41">
        <f>I18/$H$46</f>
        <v>5.9836808703535811E-2</v>
      </c>
      <c r="F18" s="48">
        <v>110</v>
      </c>
      <c r="G18" s="49">
        <f t="shared" si="0"/>
        <v>0.1</v>
      </c>
      <c r="H18" s="200">
        <f t="shared" si="1"/>
        <v>99</v>
      </c>
      <c r="I18" s="45">
        <f>H18*D18</f>
        <v>11880</v>
      </c>
      <c r="J18" s="46"/>
      <c r="K18" s="47"/>
      <c r="L18" s="37"/>
      <c r="M18" s="15"/>
    </row>
    <row r="19" spans="1:36" ht="15" customHeight="1" thickBot="1" x14ac:dyDescent="0.25">
      <c r="A19" s="38" t="s">
        <v>39</v>
      </c>
      <c r="B19" s="39" t="s">
        <v>40</v>
      </c>
      <c r="C19" s="34" t="s">
        <v>28</v>
      </c>
      <c r="D19" s="22">
        <v>1</v>
      </c>
      <c r="E19" s="41">
        <f>I19/$H$46</f>
        <v>9.0661831368993653E-3</v>
      </c>
      <c r="F19" s="48">
        <v>2000</v>
      </c>
      <c r="G19" s="49">
        <f t="shared" si="0"/>
        <v>0.1</v>
      </c>
      <c r="H19" s="200">
        <f t="shared" si="1"/>
        <v>1800</v>
      </c>
      <c r="I19" s="45">
        <f>H19*D19</f>
        <v>1800</v>
      </c>
      <c r="J19" s="46"/>
      <c r="K19" s="47"/>
      <c r="L19" s="37"/>
      <c r="M19" s="15"/>
    </row>
    <row r="20" spans="1:36" s="12" customFormat="1" ht="25.5" customHeight="1" x14ac:dyDescent="0.25">
      <c r="A20" s="50"/>
      <c r="B20" s="51" t="s">
        <v>57</v>
      </c>
      <c r="C20" s="21"/>
      <c r="D20" s="22"/>
      <c r="E20" s="41"/>
      <c r="F20" s="52"/>
      <c r="G20" s="25"/>
      <c r="H20" s="53" t="s">
        <v>59</v>
      </c>
      <c r="I20" s="54" t="s">
        <v>9</v>
      </c>
      <c r="J20" s="6"/>
      <c r="K20" s="19"/>
      <c r="L20" s="37"/>
      <c r="M20" s="17"/>
      <c r="W20" s="55" t="s">
        <v>53</v>
      </c>
      <c r="X20" s="56"/>
      <c r="Y20" s="56"/>
      <c r="Z20" s="57"/>
      <c r="AB20" s="55" t="s">
        <v>53</v>
      </c>
      <c r="AC20" s="56"/>
      <c r="AD20" s="56"/>
      <c r="AE20" s="57"/>
      <c r="AG20" s="55" t="s">
        <v>53</v>
      </c>
      <c r="AH20" s="56"/>
      <c r="AI20" s="56"/>
      <c r="AJ20" s="57"/>
    </row>
    <row r="21" spans="1:36" ht="30" customHeight="1" x14ac:dyDescent="0.2">
      <c r="A21" s="147" t="s">
        <v>5</v>
      </c>
      <c r="B21" s="214" t="s">
        <v>72</v>
      </c>
      <c r="C21" s="215"/>
      <c r="D21" s="216"/>
      <c r="E21" s="217">
        <f>I21/$H$46</f>
        <v>0.15049864007252947</v>
      </c>
      <c r="F21" s="218"/>
      <c r="G21" s="219"/>
      <c r="H21" s="44"/>
      <c r="I21" s="220">
        <f>SUM(I23:I28)</f>
        <v>29880</v>
      </c>
      <c r="J21" s="36"/>
      <c r="K21" s="30"/>
      <c r="L21" s="58"/>
      <c r="M21" s="15"/>
      <c r="W21" s="59" t="s">
        <v>12</v>
      </c>
      <c r="X21" s="59" t="s">
        <v>14</v>
      </c>
      <c r="Y21" s="59" t="s">
        <v>46</v>
      </c>
      <c r="Z21" s="59" t="s">
        <v>47</v>
      </c>
      <c r="AB21" s="59" t="s">
        <v>12</v>
      </c>
      <c r="AC21" s="59" t="s">
        <v>14</v>
      </c>
      <c r="AD21" s="59" t="s">
        <v>46</v>
      </c>
      <c r="AE21" s="59" t="s">
        <v>47</v>
      </c>
      <c r="AG21" s="59" t="s">
        <v>12</v>
      </c>
      <c r="AH21" s="59" t="s">
        <v>14</v>
      </c>
      <c r="AI21" s="59" t="s">
        <v>46</v>
      </c>
      <c r="AJ21" s="59" t="s">
        <v>47</v>
      </c>
    </row>
    <row r="22" spans="1:36" s="68" customFormat="1" ht="45" customHeight="1" x14ac:dyDescent="0.2">
      <c r="A22" s="60" t="s">
        <v>19</v>
      </c>
      <c r="B22" s="33" t="s">
        <v>27</v>
      </c>
      <c r="C22" s="34"/>
      <c r="D22" s="61">
        <v>1</v>
      </c>
      <c r="E22" s="62"/>
      <c r="F22" s="63"/>
      <c r="G22" s="64"/>
      <c r="H22" s="199"/>
      <c r="I22" s="65"/>
      <c r="J22" s="46"/>
      <c r="K22" s="66"/>
      <c r="L22" s="66"/>
      <c r="M22" s="67"/>
      <c r="W22" s="69"/>
      <c r="X22" s="69"/>
      <c r="Y22" s="70">
        <v>0.4</v>
      </c>
      <c r="Z22" s="70">
        <v>0.6</v>
      </c>
      <c r="AB22" s="69"/>
      <c r="AC22" s="69"/>
      <c r="AD22" s="70">
        <v>0.4</v>
      </c>
      <c r="AE22" s="70">
        <v>0.6</v>
      </c>
      <c r="AG22" s="69"/>
      <c r="AH22" s="69"/>
      <c r="AI22" s="70">
        <v>0.4</v>
      </c>
      <c r="AJ22" s="70">
        <v>0.6</v>
      </c>
    </row>
    <row r="23" spans="1:36" s="68" customFormat="1" ht="26.25" customHeight="1" x14ac:dyDescent="0.2">
      <c r="A23" s="60" t="s">
        <v>41</v>
      </c>
      <c r="B23" s="33" t="s">
        <v>42</v>
      </c>
      <c r="C23" s="34" t="s">
        <v>28</v>
      </c>
      <c r="D23" s="61">
        <v>1</v>
      </c>
      <c r="E23" s="62">
        <f>I23/$H$46</f>
        <v>5.4397098821396192E-2</v>
      </c>
      <c r="F23" s="71">
        <f>AD23</f>
        <v>12000</v>
      </c>
      <c r="G23" s="49">
        <f t="shared" ref="G23:G28" si="2">$C$50</f>
        <v>0.1</v>
      </c>
      <c r="H23" s="200">
        <f t="shared" ref="H23:H28" si="3">F23-G23*F23</f>
        <v>10800</v>
      </c>
      <c r="I23" s="45">
        <f>H23*D23</f>
        <v>10800</v>
      </c>
      <c r="J23" s="46"/>
      <c r="K23" s="47"/>
      <c r="L23" s="66"/>
      <c r="M23" s="67"/>
      <c r="W23" s="72">
        <v>35000</v>
      </c>
      <c r="X23" s="73">
        <f t="shared" ref="X23:X28" si="4">W23/$W$29</f>
        <v>0.35353535353535354</v>
      </c>
      <c r="Y23" s="74">
        <f t="shared" ref="Y23:Y28" si="5">W23*$Y$22</f>
        <v>14000</v>
      </c>
      <c r="Z23" s="74">
        <f t="shared" ref="Z23:Z28" si="6">W23*$Z$22</f>
        <v>21000</v>
      </c>
      <c r="AB23" s="72">
        <v>30000</v>
      </c>
      <c r="AC23" s="73">
        <f>AB23/$AB$29</f>
        <v>0.36144578313253012</v>
      </c>
      <c r="AD23" s="74">
        <f t="shared" ref="AD23:AD28" si="7">AB23*$Y$22</f>
        <v>12000</v>
      </c>
      <c r="AE23" s="74">
        <f t="shared" ref="AE23:AE28" si="8">AB23*$Z$22</f>
        <v>18000</v>
      </c>
      <c r="AG23" s="72">
        <f>AG29*AH23</f>
        <v>32174.151150054764</v>
      </c>
      <c r="AH23" s="73">
        <f>(X23+AC23)/2</f>
        <v>0.35749056833394183</v>
      </c>
      <c r="AI23" s="74">
        <f t="shared" ref="AI23:AI28" si="9">AG23*$Y$22</f>
        <v>12869.660460021907</v>
      </c>
      <c r="AJ23" s="74">
        <f t="shared" ref="AJ23:AJ28" si="10">AG23*$Z$22</f>
        <v>19304.490690032857</v>
      </c>
    </row>
    <row r="24" spans="1:36" s="68" customFormat="1" ht="23.25" customHeight="1" x14ac:dyDescent="0.2">
      <c r="A24" s="60" t="s">
        <v>43</v>
      </c>
      <c r="B24" s="33" t="s">
        <v>48</v>
      </c>
      <c r="C24" s="34" t="s">
        <v>28</v>
      </c>
      <c r="D24" s="61">
        <v>1</v>
      </c>
      <c r="E24" s="62">
        <f>I24/$H$46</f>
        <v>3.6264732547597461E-2</v>
      </c>
      <c r="F24" s="71">
        <f>AD24</f>
        <v>8000</v>
      </c>
      <c r="G24" s="49">
        <f t="shared" si="2"/>
        <v>0.1</v>
      </c>
      <c r="H24" s="200">
        <f t="shared" si="3"/>
        <v>7200</v>
      </c>
      <c r="I24" s="45">
        <f>H24*D24</f>
        <v>7200</v>
      </c>
      <c r="J24" s="46"/>
      <c r="K24" s="47"/>
      <c r="L24" s="66"/>
      <c r="M24" s="67"/>
      <c r="W24" s="72">
        <v>23000</v>
      </c>
      <c r="X24" s="73">
        <f t="shared" si="4"/>
        <v>0.23232323232323232</v>
      </c>
      <c r="Y24" s="74">
        <f t="shared" si="5"/>
        <v>9200</v>
      </c>
      <c r="Z24" s="74">
        <f t="shared" si="6"/>
        <v>13800</v>
      </c>
      <c r="AB24" s="72">
        <v>20000</v>
      </c>
      <c r="AC24" s="73">
        <f t="shared" ref="AC24:AC28" si="11">AB24/$AB$29</f>
        <v>0.24096385542168675</v>
      </c>
      <c r="AD24" s="74">
        <f t="shared" si="7"/>
        <v>8000</v>
      </c>
      <c r="AE24" s="74">
        <f t="shared" si="8"/>
        <v>12000</v>
      </c>
      <c r="AG24" s="72">
        <f>AG29*AH24</f>
        <v>21297.918948521357</v>
      </c>
      <c r="AH24" s="73">
        <f t="shared" ref="AH24:AH28" si="12">(X24+AC24)/2</f>
        <v>0.23664354387245953</v>
      </c>
      <c r="AI24" s="74">
        <f t="shared" si="9"/>
        <v>8519.167579408544</v>
      </c>
      <c r="AJ24" s="74">
        <f t="shared" si="10"/>
        <v>12778.751369112813</v>
      </c>
    </row>
    <row r="25" spans="1:36" s="68" customFormat="1" ht="37.5" customHeight="1" x14ac:dyDescent="0.2">
      <c r="A25" s="60" t="s">
        <v>44</v>
      </c>
      <c r="B25" s="198" t="s">
        <v>49</v>
      </c>
      <c r="C25" s="34" t="s">
        <v>28</v>
      </c>
      <c r="D25" s="61">
        <v>1</v>
      </c>
      <c r="E25" s="62">
        <f>I25/$H$46</f>
        <v>1.8132366273798731E-2</v>
      </c>
      <c r="F25" s="71">
        <f>AD25</f>
        <v>4000</v>
      </c>
      <c r="G25" s="49">
        <f t="shared" si="2"/>
        <v>0.1</v>
      </c>
      <c r="H25" s="200">
        <f t="shared" si="3"/>
        <v>3600</v>
      </c>
      <c r="I25" s="45">
        <f>H25*D25</f>
        <v>3600</v>
      </c>
      <c r="J25" s="46"/>
      <c r="K25" s="47"/>
      <c r="L25" s="66"/>
      <c r="M25" s="67"/>
      <c r="W25" s="72">
        <v>12000</v>
      </c>
      <c r="X25" s="73">
        <f t="shared" si="4"/>
        <v>0.12121212121212122</v>
      </c>
      <c r="Y25" s="74">
        <f t="shared" si="5"/>
        <v>4800</v>
      </c>
      <c r="Z25" s="74">
        <f t="shared" si="6"/>
        <v>7200</v>
      </c>
      <c r="AB25" s="72">
        <v>10000</v>
      </c>
      <c r="AC25" s="73">
        <f t="shared" si="11"/>
        <v>0.12048192771084337</v>
      </c>
      <c r="AD25" s="74">
        <f t="shared" si="7"/>
        <v>4000</v>
      </c>
      <c r="AE25" s="74">
        <f t="shared" si="8"/>
        <v>6000</v>
      </c>
      <c r="AG25" s="72">
        <f>AH25*AG29</f>
        <v>10876.232201533407</v>
      </c>
      <c r="AH25" s="73">
        <f t="shared" si="12"/>
        <v>0.12084702446148229</v>
      </c>
      <c r="AI25" s="74">
        <f t="shared" si="9"/>
        <v>4350.492880613363</v>
      </c>
      <c r="AJ25" s="74">
        <f t="shared" si="10"/>
        <v>6525.7393209200436</v>
      </c>
    </row>
    <row r="26" spans="1:36" s="68" customFormat="1" ht="23.25" customHeight="1" x14ac:dyDescent="0.2">
      <c r="A26" s="60" t="s">
        <v>54</v>
      </c>
      <c r="B26" s="33" t="s">
        <v>50</v>
      </c>
      <c r="C26" s="34" t="s">
        <v>28</v>
      </c>
      <c r="D26" s="61">
        <v>1</v>
      </c>
      <c r="E26" s="62">
        <f>I26/$H$46</f>
        <v>1.8132366273798731E-2</v>
      </c>
      <c r="F26" s="71">
        <f>AD26</f>
        <v>4000</v>
      </c>
      <c r="G26" s="49">
        <f t="shared" si="2"/>
        <v>0.1</v>
      </c>
      <c r="H26" s="200">
        <f t="shared" si="3"/>
        <v>3600</v>
      </c>
      <c r="I26" s="45">
        <f>H26*D26</f>
        <v>3600</v>
      </c>
      <c r="J26" s="46"/>
      <c r="K26" s="47"/>
      <c r="L26" s="66"/>
      <c r="M26" s="67"/>
      <c r="W26" s="72">
        <v>12000</v>
      </c>
      <c r="X26" s="73">
        <f t="shared" si="4"/>
        <v>0.12121212121212122</v>
      </c>
      <c r="Y26" s="74">
        <f t="shared" si="5"/>
        <v>4800</v>
      </c>
      <c r="Z26" s="74">
        <f t="shared" si="6"/>
        <v>7200</v>
      </c>
      <c r="AB26" s="72">
        <v>10000</v>
      </c>
      <c r="AC26" s="73">
        <f t="shared" si="11"/>
        <v>0.12048192771084337</v>
      </c>
      <c r="AD26" s="74">
        <f t="shared" si="7"/>
        <v>4000</v>
      </c>
      <c r="AE26" s="74">
        <f t="shared" si="8"/>
        <v>6000</v>
      </c>
      <c r="AG26" s="72">
        <f>AH26*AG29</f>
        <v>10876.232201533407</v>
      </c>
      <c r="AH26" s="73">
        <f t="shared" si="12"/>
        <v>0.12084702446148229</v>
      </c>
      <c r="AI26" s="74">
        <f t="shared" si="9"/>
        <v>4350.492880613363</v>
      </c>
      <c r="AJ26" s="74">
        <f t="shared" si="10"/>
        <v>6525.7393209200436</v>
      </c>
    </row>
    <row r="27" spans="1:36" s="68" customFormat="1" ht="23.25" customHeight="1" x14ac:dyDescent="0.2">
      <c r="A27" s="60" t="s">
        <v>55</v>
      </c>
      <c r="B27" s="33" t="s">
        <v>52</v>
      </c>
      <c r="C27" s="34" t="s">
        <v>28</v>
      </c>
      <c r="D27" s="61">
        <v>1</v>
      </c>
      <c r="E27" s="62">
        <f>I27/$H$46</f>
        <v>5.4397098821396192E-3</v>
      </c>
      <c r="F27" s="71">
        <f>AD27</f>
        <v>1200</v>
      </c>
      <c r="G27" s="49">
        <f t="shared" si="2"/>
        <v>0.1</v>
      </c>
      <c r="H27" s="200">
        <f t="shared" si="3"/>
        <v>1080</v>
      </c>
      <c r="I27" s="45">
        <f>H27*D27</f>
        <v>1080</v>
      </c>
      <c r="J27" s="46"/>
      <c r="K27" s="47"/>
      <c r="L27" s="66"/>
      <c r="M27" s="67"/>
      <c r="W27" s="72">
        <v>5000</v>
      </c>
      <c r="X27" s="73">
        <f t="shared" si="4"/>
        <v>5.0505050505050504E-2</v>
      </c>
      <c r="Y27" s="74">
        <f t="shared" si="5"/>
        <v>2000</v>
      </c>
      <c r="Z27" s="74">
        <f t="shared" si="6"/>
        <v>3000</v>
      </c>
      <c r="AB27" s="72">
        <v>3000</v>
      </c>
      <c r="AC27" s="73">
        <f t="shared" si="11"/>
        <v>3.614457831325301E-2</v>
      </c>
      <c r="AD27" s="74">
        <f t="shared" si="7"/>
        <v>1200</v>
      </c>
      <c r="AE27" s="74">
        <f t="shared" si="8"/>
        <v>1800</v>
      </c>
      <c r="AG27" s="72">
        <f>AH27*AG29</f>
        <v>3899.2332968236583</v>
      </c>
      <c r="AH27" s="73">
        <f t="shared" si="12"/>
        <v>4.3324814409151757E-2</v>
      </c>
      <c r="AI27" s="74">
        <f t="shared" si="9"/>
        <v>1559.6933187294635</v>
      </c>
      <c r="AJ27" s="74">
        <f t="shared" si="10"/>
        <v>2339.5399780941948</v>
      </c>
    </row>
    <row r="28" spans="1:36" s="68" customFormat="1" ht="28.5" customHeight="1" x14ac:dyDescent="0.2">
      <c r="A28" s="60" t="s">
        <v>56</v>
      </c>
      <c r="B28" s="33" t="s">
        <v>51</v>
      </c>
      <c r="C28" s="34" t="s">
        <v>28</v>
      </c>
      <c r="D28" s="61">
        <v>1</v>
      </c>
      <c r="E28" s="62">
        <f>I28/$H$46</f>
        <v>1.8132366273798731E-2</v>
      </c>
      <c r="F28" s="71">
        <f>AD28</f>
        <v>4000</v>
      </c>
      <c r="G28" s="49">
        <f t="shared" si="2"/>
        <v>0.1</v>
      </c>
      <c r="H28" s="200">
        <f t="shared" si="3"/>
        <v>3600</v>
      </c>
      <c r="I28" s="45">
        <f>H28*D28</f>
        <v>3600</v>
      </c>
      <c r="J28" s="46"/>
      <c r="K28" s="47"/>
      <c r="L28" s="66"/>
      <c r="M28" s="67"/>
      <c r="W28" s="72">
        <v>12000</v>
      </c>
      <c r="X28" s="73">
        <f t="shared" si="4"/>
        <v>0.12121212121212122</v>
      </c>
      <c r="Y28" s="74">
        <f t="shared" si="5"/>
        <v>4800</v>
      </c>
      <c r="Z28" s="74">
        <f t="shared" si="6"/>
        <v>7200</v>
      </c>
      <c r="AB28" s="72">
        <v>10000</v>
      </c>
      <c r="AC28" s="73">
        <f t="shared" si="11"/>
        <v>0.12048192771084337</v>
      </c>
      <c r="AD28" s="74">
        <f t="shared" si="7"/>
        <v>4000</v>
      </c>
      <c r="AE28" s="74">
        <f t="shared" si="8"/>
        <v>6000</v>
      </c>
      <c r="AG28" s="72">
        <f>AH28*AG29</f>
        <v>10876.232201533407</v>
      </c>
      <c r="AH28" s="73">
        <f t="shared" si="12"/>
        <v>0.12084702446148229</v>
      </c>
      <c r="AI28" s="74">
        <f t="shared" si="9"/>
        <v>4350.492880613363</v>
      </c>
      <c r="AJ28" s="74">
        <f t="shared" si="10"/>
        <v>6525.7393209200436</v>
      </c>
    </row>
    <row r="29" spans="1:36" s="68" customFormat="1" ht="23.25" customHeight="1" thickBot="1" x14ac:dyDescent="0.3">
      <c r="A29" s="76"/>
      <c r="B29" s="77"/>
      <c r="C29" s="78"/>
      <c r="D29" s="79"/>
      <c r="E29" s="80">
        <f>I29/$H$46</f>
        <v>0</v>
      </c>
      <c r="F29" s="81"/>
      <c r="G29" s="82"/>
      <c r="H29" s="201"/>
      <c r="I29" s="83"/>
      <c r="J29" s="46"/>
      <c r="K29" s="66"/>
      <c r="L29" s="66"/>
      <c r="M29" s="67"/>
      <c r="W29" s="84">
        <f>SUM(W23:W28)</f>
        <v>99000</v>
      </c>
      <c r="X29" s="84"/>
      <c r="Y29" s="84">
        <f>SUM(Y23:Y28)</f>
        <v>39600</v>
      </c>
      <c r="Z29" s="84">
        <f>SUM(Z23:Z28)</f>
        <v>59400</v>
      </c>
      <c r="AA29" s="85"/>
      <c r="AB29" s="84">
        <f>SUM(AB23:AB28)</f>
        <v>83000</v>
      </c>
      <c r="AC29" s="84"/>
      <c r="AD29" s="84">
        <f>SUM(AD23:AD28)</f>
        <v>33200</v>
      </c>
      <c r="AE29" s="84">
        <f>SUM(AE23:AE28)</f>
        <v>49800</v>
      </c>
      <c r="AG29" s="84">
        <v>90000</v>
      </c>
      <c r="AH29" s="84"/>
      <c r="AI29" s="84">
        <f>SUM(AI23:AI28)</f>
        <v>36000</v>
      </c>
      <c r="AJ29" s="84">
        <f>SUM(AJ23:AJ28)</f>
        <v>54000</v>
      </c>
    </row>
    <row r="30" spans="1:36" s="90" customFormat="1" ht="47.25" customHeight="1" thickBot="1" x14ac:dyDescent="0.25">
      <c r="A30" s="86" t="s">
        <v>73</v>
      </c>
      <c r="B30" s="87"/>
      <c r="C30" s="87"/>
      <c r="D30" s="87"/>
      <c r="E30" s="87"/>
      <c r="F30" s="87"/>
      <c r="G30" s="87"/>
      <c r="H30" s="87"/>
      <c r="I30" s="88"/>
      <c r="J30" s="6"/>
      <c r="K30" s="19"/>
      <c r="L30" s="66"/>
      <c r="M30" s="89"/>
    </row>
    <row r="31" spans="1:36" ht="78" customHeight="1" thickBot="1" x14ac:dyDescent="0.25">
      <c r="A31" s="190" t="s">
        <v>10</v>
      </c>
      <c r="B31" s="191" t="s">
        <v>7</v>
      </c>
      <c r="C31" s="191" t="s">
        <v>3</v>
      </c>
      <c r="D31" s="192" t="s">
        <v>18</v>
      </c>
      <c r="E31" s="193" t="s">
        <v>71</v>
      </c>
      <c r="F31" s="194" t="s">
        <v>78</v>
      </c>
      <c r="G31" s="195" t="s">
        <v>80</v>
      </c>
      <c r="H31" s="196" t="s">
        <v>79</v>
      </c>
      <c r="I31" s="197" t="s">
        <v>9</v>
      </c>
      <c r="J31" s="91"/>
      <c r="K31" s="92"/>
      <c r="L31" s="92"/>
      <c r="M31" s="15"/>
    </row>
    <row r="32" spans="1:36" s="68" customFormat="1" ht="44.25" customHeight="1" x14ac:dyDescent="0.2">
      <c r="A32" s="147" t="s">
        <v>6</v>
      </c>
      <c r="B32" s="214" t="s">
        <v>8</v>
      </c>
      <c r="C32" s="215"/>
      <c r="D32" s="216"/>
      <c r="E32" s="217">
        <f>I32/$H$46</f>
        <v>0.27107887579329104</v>
      </c>
      <c r="F32" s="218"/>
      <c r="G32" s="219"/>
      <c r="H32" s="44"/>
      <c r="I32" s="220">
        <f>SUM(H33:H42)</f>
        <v>53820</v>
      </c>
      <c r="J32" s="36"/>
      <c r="K32" s="93"/>
      <c r="L32" s="66"/>
      <c r="M32" s="67"/>
    </row>
    <row r="33" spans="1:13" s="68" customFormat="1" ht="33.75" customHeight="1" x14ac:dyDescent="0.2">
      <c r="A33" s="32" t="s">
        <v>26</v>
      </c>
      <c r="B33" s="33" t="s">
        <v>45</v>
      </c>
      <c r="C33" s="34"/>
      <c r="D33" s="61">
        <v>1</v>
      </c>
      <c r="E33" s="62"/>
      <c r="F33" s="63"/>
      <c r="G33" s="64"/>
      <c r="H33" s="199"/>
      <c r="I33" s="65"/>
      <c r="J33" s="46"/>
      <c r="K33" s="47"/>
      <c r="L33" s="66"/>
      <c r="M33" s="67"/>
    </row>
    <row r="34" spans="1:13" s="68" customFormat="1" ht="23.25" customHeight="1" x14ac:dyDescent="0.2">
      <c r="A34" s="60" t="s">
        <v>64</v>
      </c>
      <c r="B34" s="33" t="s">
        <v>42</v>
      </c>
      <c r="C34" s="34" t="s">
        <v>28</v>
      </c>
      <c r="D34" s="61">
        <v>1</v>
      </c>
      <c r="E34" s="62">
        <f>I34/$H$46</f>
        <v>8.1595648232094295E-2</v>
      </c>
      <c r="F34" s="71">
        <f>AE23</f>
        <v>18000</v>
      </c>
      <c r="G34" s="49">
        <f t="shared" ref="G34:G39" si="13">$C$50</f>
        <v>0.1</v>
      </c>
      <c r="H34" s="200">
        <f t="shared" ref="H34:H39" si="14">F34-G34*F34</f>
        <v>16200</v>
      </c>
      <c r="I34" s="45">
        <f>H34*D34</f>
        <v>16200</v>
      </c>
      <c r="J34" s="46"/>
      <c r="K34" s="47"/>
      <c r="L34" s="66"/>
      <c r="M34" s="67"/>
    </row>
    <row r="35" spans="1:13" s="68" customFormat="1" ht="23.25" customHeight="1" x14ac:dyDescent="0.2">
      <c r="A35" s="60" t="s">
        <v>65</v>
      </c>
      <c r="B35" s="33" t="s">
        <v>48</v>
      </c>
      <c r="C35" s="34" t="s">
        <v>28</v>
      </c>
      <c r="D35" s="61">
        <v>1</v>
      </c>
      <c r="E35" s="62">
        <f>I35/$H$46</f>
        <v>5.4397098821396192E-2</v>
      </c>
      <c r="F35" s="71">
        <f>AE24</f>
        <v>12000</v>
      </c>
      <c r="G35" s="49">
        <f t="shared" si="13"/>
        <v>0.1</v>
      </c>
      <c r="H35" s="200">
        <f t="shared" si="14"/>
        <v>10800</v>
      </c>
      <c r="I35" s="45">
        <f>H35*D35</f>
        <v>10800</v>
      </c>
      <c r="J35" s="46"/>
      <c r="K35" s="47"/>
      <c r="L35" s="66"/>
      <c r="M35" s="67"/>
    </row>
    <row r="36" spans="1:13" s="68" customFormat="1" ht="23.25" customHeight="1" x14ac:dyDescent="0.2">
      <c r="A36" s="60" t="s">
        <v>66</v>
      </c>
      <c r="B36" s="75" t="s">
        <v>49</v>
      </c>
      <c r="C36" s="34" t="s">
        <v>28</v>
      </c>
      <c r="D36" s="61">
        <v>1</v>
      </c>
      <c r="E36" s="62">
        <f>I36/$H$46</f>
        <v>2.7198549410698096E-2</v>
      </c>
      <c r="F36" s="71">
        <f>AE25</f>
        <v>6000</v>
      </c>
      <c r="G36" s="49">
        <f t="shared" si="13"/>
        <v>0.1</v>
      </c>
      <c r="H36" s="200">
        <f t="shared" si="14"/>
        <v>5400</v>
      </c>
      <c r="I36" s="45">
        <f>H36*D36</f>
        <v>5400</v>
      </c>
      <c r="J36" s="46"/>
      <c r="K36" s="47"/>
      <c r="L36" s="66"/>
      <c r="M36" s="67"/>
    </row>
    <row r="37" spans="1:13" s="68" customFormat="1" ht="23.25" customHeight="1" x14ac:dyDescent="0.2">
      <c r="A37" s="60" t="s">
        <v>67</v>
      </c>
      <c r="B37" s="33" t="s">
        <v>50</v>
      </c>
      <c r="C37" s="34" t="s">
        <v>28</v>
      </c>
      <c r="D37" s="61">
        <v>1</v>
      </c>
      <c r="E37" s="62">
        <f>I37/$H$46</f>
        <v>2.7198549410698096E-2</v>
      </c>
      <c r="F37" s="71">
        <f>AE26</f>
        <v>6000</v>
      </c>
      <c r="G37" s="49">
        <f t="shared" si="13"/>
        <v>0.1</v>
      </c>
      <c r="H37" s="200">
        <f t="shared" si="14"/>
        <v>5400</v>
      </c>
      <c r="I37" s="45">
        <f>H37*D37</f>
        <v>5400</v>
      </c>
      <c r="J37" s="46"/>
      <c r="K37" s="47"/>
      <c r="L37" s="66"/>
      <c r="M37" s="67"/>
    </row>
    <row r="38" spans="1:13" s="68" customFormat="1" ht="28.5" customHeight="1" x14ac:dyDescent="0.2">
      <c r="A38" s="60" t="s">
        <v>68</v>
      </c>
      <c r="B38" s="33" t="s">
        <v>52</v>
      </c>
      <c r="C38" s="34" t="s">
        <v>28</v>
      </c>
      <c r="D38" s="61">
        <v>1</v>
      </c>
      <c r="E38" s="62">
        <f>I38/$H$46</f>
        <v>8.1595648232094288E-3</v>
      </c>
      <c r="F38" s="71">
        <f>AE27</f>
        <v>1800</v>
      </c>
      <c r="G38" s="49">
        <f t="shared" si="13"/>
        <v>0.1</v>
      </c>
      <c r="H38" s="200">
        <f t="shared" si="14"/>
        <v>1620</v>
      </c>
      <c r="I38" s="45">
        <f>H38*D38</f>
        <v>1620</v>
      </c>
      <c r="J38" s="46"/>
      <c r="K38" s="47"/>
      <c r="L38" s="66"/>
      <c r="M38" s="67"/>
    </row>
    <row r="39" spans="1:13" s="68" customFormat="1" ht="46.5" customHeight="1" x14ac:dyDescent="0.2">
      <c r="A39" s="60" t="s">
        <v>69</v>
      </c>
      <c r="B39" s="33" t="s">
        <v>51</v>
      </c>
      <c r="C39" s="34" t="s">
        <v>28</v>
      </c>
      <c r="D39" s="61">
        <v>1</v>
      </c>
      <c r="E39" s="62">
        <f>I39/$H$46</f>
        <v>2.7198549410698096E-2</v>
      </c>
      <c r="F39" s="71">
        <f>AE28</f>
        <v>6000</v>
      </c>
      <c r="G39" s="49">
        <f t="shared" si="13"/>
        <v>0.1</v>
      </c>
      <c r="H39" s="200">
        <f t="shared" si="14"/>
        <v>5400</v>
      </c>
      <c r="I39" s="45">
        <f>H39*D39</f>
        <v>5400</v>
      </c>
      <c r="J39" s="46"/>
      <c r="K39" s="66"/>
      <c r="L39" s="66"/>
      <c r="M39" s="67"/>
    </row>
    <row r="40" spans="1:13" s="68" customFormat="1" ht="23.25" customHeight="1" x14ac:dyDescent="0.2">
      <c r="A40" s="32"/>
      <c r="B40" s="51"/>
      <c r="C40" s="34"/>
      <c r="D40" s="61"/>
      <c r="E40" s="62"/>
      <c r="F40" s="63"/>
      <c r="G40" s="64"/>
      <c r="H40" s="199"/>
      <c r="I40" s="65"/>
      <c r="J40" s="46"/>
      <c r="K40" s="66"/>
      <c r="L40" s="66"/>
      <c r="M40" s="67"/>
    </row>
    <row r="41" spans="1:13" s="68" customFormat="1" ht="28.5" customHeight="1" x14ac:dyDescent="0.2">
      <c r="A41" s="32"/>
      <c r="B41" s="33"/>
      <c r="C41" s="34"/>
      <c r="D41" s="61"/>
      <c r="E41" s="62"/>
      <c r="F41" s="63"/>
      <c r="G41" s="64"/>
      <c r="H41" s="199"/>
      <c r="I41" s="65"/>
      <c r="J41" s="46"/>
      <c r="K41" s="47"/>
      <c r="L41" s="66"/>
      <c r="M41" s="67"/>
    </row>
    <row r="42" spans="1:13" s="68" customFormat="1" ht="43.5" customHeight="1" x14ac:dyDescent="0.2">
      <c r="A42" s="32" t="s">
        <v>70</v>
      </c>
      <c r="B42" s="33" t="s">
        <v>29</v>
      </c>
      <c r="C42" s="34" t="s">
        <v>28</v>
      </c>
      <c r="D42" s="61">
        <v>1</v>
      </c>
      <c r="E42" s="62">
        <f>I42/$H$46</f>
        <v>4.5330915684496827E-2</v>
      </c>
      <c r="F42" s="94">
        <v>10000</v>
      </c>
      <c r="G42" s="49">
        <f t="shared" ref="G42" si="15">$C$50</f>
        <v>0.1</v>
      </c>
      <c r="H42" s="200">
        <f t="shared" ref="H42" si="16">F42-G42*F42</f>
        <v>9000</v>
      </c>
      <c r="I42" s="45">
        <f>H42*D42</f>
        <v>9000</v>
      </c>
      <c r="J42" s="46"/>
      <c r="K42" s="66"/>
      <c r="L42" s="66"/>
      <c r="M42" s="67"/>
    </row>
    <row r="43" spans="1:13" s="68" customFormat="1" ht="23.25" customHeight="1" x14ac:dyDescent="0.2">
      <c r="A43" s="32"/>
      <c r="B43" s="51"/>
      <c r="C43" s="34"/>
      <c r="D43" s="61"/>
      <c r="E43" s="61"/>
      <c r="F43" s="95"/>
      <c r="G43" s="96"/>
      <c r="H43" s="199"/>
      <c r="I43" s="65"/>
      <c r="J43" s="46"/>
      <c r="K43" s="97"/>
      <c r="L43" s="66"/>
      <c r="M43" s="67"/>
    </row>
    <row r="44" spans="1:13" s="68" customFormat="1" ht="64.5" customHeight="1" x14ac:dyDescent="0.2">
      <c r="A44" s="202"/>
      <c r="B44" s="203" t="s">
        <v>58</v>
      </c>
      <c r="C44" s="203"/>
      <c r="D44" s="204"/>
      <c r="E44" s="204"/>
      <c r="F44" s="205"/>
      <c r="G44" s="206"/>
      <c r="H44" s="44"/>
      <c r="I44" s="204"/>
      <c r="J44" s="46"/>
      <c r="K44" s="66"/>
      <c r="L44" s="66"/>
      <c r="M44" s="67"/>
    </row>
    <row r="45" spans="1:13" ht="15" customHeight="1" thickBot="1" x14ac:dyDescent="0.25">
      <c r="A45" s="207"/>
      <c r="B45" s="208"/>
      <c r="C45" s="209"/>
      <c r="D45" s="210"/>
      <c r="E45" s="210"/>
      <c r="F45" s="211"/>
      <c r="G45" s="212"/>
      <c r="H45" s="98"/>
      <c r="I45" s="213"/>
      <c r="J45" s="19"/>
      <c r="K45" s="99"/>
      <c r="L45" s="15"/>
      <c r="M45" s="15"/>
    </row>
    <row r="46" spans="1:13" ht="16.5" thickBot="1" x14ac:dyDescent="0.25">
      <c r="A46" s="100" t="s">
        <v>11</v>
      </c>
      <c r="B46" s="101"/>
      <c r="C46" s="101"/>
      <c r="D46" s="101"/>
      <c r="E46" s="101"/>
      <c r="F46" s="101"/>
      <c r="G46" s="101"/>
      <c r="H46" s="102">
        <f>SUM(I32,I21,I9)</f>
        <v>198540</v>
      </c>
      <c r="I46" s="103"/>
      <c r="J46" s="15"/>
      <c r="K46" s="15"/>
      <c r="L46" s="15"/>
      <c r="M46" s="15"/>
    </row>
    <row r="47" spans="1:13" ht="27" customHeight="1" thickBot="1" x14ac:dyDescent="0.3">
      <c r="J47" s="15"/>
      <c r="K47" s="15"/>
      <c r="L47" s="15"/>
      <c r="M47" s="15"/>
    </row>
    <row r="48" spans="1:13" ht="38.25" customHeight="1" thickBot="1" x14ac:dyDescent="0.3">
      <c r="A48" s="187" t="s">
        <v>85</v>
      </c>
      <c r="B48" s="188"/>
      <c r="C48" s="104">
        <f>H46</f>
        <v>198540</v>
      </c>
      <c r="D48" s="105"/>
      <c r="E48" s="106" t="s">
        <v>86</v>
      </c>
      <c r="F48" s="107"/>
      <c r="G48" s="107"/>
      <c r="H48" s="107"/>
      <c r="I48" s="107"/>
      <c r="J48" s="15"/>
      <c r="K48" s="15"/>
      <c r="L48" s="15"/>
      <c r="M48" s="15"/>
    </row>
    <row r="49" spans="1:13" ht="16.5" thickBot="1" x14ac:dyDescent="0.3">
      <c r="A49" s="108"/>
      <c r="B49" s="108"/>
      <c r="C49" s="108"/>
      <c r="D49" s="108"/>
      <c r="E49" s="108"/>
      <c r="F49" s="108"/>
      <c r="G49" s="108"/>
      <c r="H49" s="108"/>
      <c r="I49" s="108"/>
      <c r="J49" s="15"/>
      <c r="K49" s="15"/>
      <c r="L49" s="15"/>
      <c r="M49" s="15"/>
    </row>
    <row r="50" spans="1:13" ht="31.5" customHeight="1" thickBot="1" x14ac:dyDescent="0.3">
      <c r="A50" s="8" t="s">
        <v>94</v>
      </c>
      <c r="B50" s="9"/>
      <c r="C50" s="109">
        <v>0.1</v>
      </c>
      <c r="D50" s="110"/>
      <c r="J50" s="15"/>
      <c r="K50" s="15"/>
      <c r="L50" s="15"/>
      <c r="M50" s="15"/>
    </row>
    <row r="51" spans="1:13" ht="80.25" customHeight="1" x14ac:dyDescent="0.25">
      <c r="B51" s="111"/>
      <c r="C51" s="111"/>
      <c r="D51" s="112"/>
      <c r="E51" s="111"/>
      <c r="F51" s="111"/>
      <c r="G51" s="111"/>
      <c r="H51" s="111"/>
      <c r="J51" s="15"/>
      <c r="K51" s="15"/>
      <c r="L51" s="15"/>
      <c r="M51" s="15"/>
    </row>
    <row r="52" spans="1:13" ht="39.75" customHeight="1" x14ac:dyDescent="0.2">
      <c r="B52" s="113" t="s">
        <v>74</v>
      </c>
      <c r="C52" s="113"/>
      <c r="D52" s="113"/>
      <c r="E52" s="113"/>
      <c r="F52" s="113"/>
      <c r="G52" s="113"/>
      <c r="H52" s="113"/>
      <c r="I52" s="113"/>
      <c r="J52" s="15"/>
      <c r="K52" s="15"/>
      <c r="L52" s="15"/>
      <c r="M52" s="15"/>
    </row>
    <row r="53" spans="1:13" x14ac:dyDescent="0.25">
      <c r="B53" s="111"/>
      <c r="C53" s="111"/>
      <c r="D53" s="112"/>
      <c r="E53" s="111"/>
      <c r="F53" s="111"/>
      <c r="G53" s="111"/>
      <c r="H53" s="111"/>
      <c r="J53" s="15"/>
      <c r="K53" s="15"/>
      <c r="L53" s="15"/>
      <c r="M53" s="15"/>
    </row>
    <row r="54" spans="1:13" ht="15" x14ac:dyDescent="0.2">
      <c r="B54" s="114" t="s">
        <v>75</v>
      </c>
      <c r="C54" s="114"/>
      <c r="D54" s="114"/>
      <c r="E54" s="114"/>
      <c r="F54" s="114"/>
      <c r="G54" s="114"/>
      <c r="H54" s="114"/>
      <c r="I54" s="114"/>
      <c r="J54" s="15"/>
      <c r="K54" s="15"/>
      <c r="L54" s="15"/>
      <c r="M54" s="15"/>
    </row>
    <row r="55" spans="1:13" x14ac:dyDescent="0.25">
      <c r="J55" s="15"/>
      <c r="K55" s="15"/>
      <c r="L55" s="15"/>
      <c r="M55" s="15"/>
    </row>
    <row r="58" spans="1:13" x14ac:dyDescent="0.2">
      <c r="A58" s="4" t="s">
        <v>93</v>
      </c>
      <c r="B58" s="4"/>
      <c r="C58" s="4"/>
      <c r="D58" s="4"/>
      <c r="E58" s="4"/>
      <c r="F58" s="4"/>
      <c r="G58" s="4"/>
      <c r="H58" s="4"/>
      <c r="I58" s="4"/>
    </row>
    <row r="59" spans="1:13" x14ac:dyDescent="0.2">
      <c r="A59" s="3" t="s">
        <v>76</v>
      </c>
      <c r="B59" s="3"/>
      <c r="C59" s="3"/>
      <c r="D59" s="3"/>
      <c r="E59" s="3"/>
      <c r="F59" s="3"/>
      <c r="G59" s="3"/>
      <c r="H59" s="3"/>
      <c r="I59" s="3"/>
    </row>
    <row r="60" spans="1:13" ht="44.25" customHeight="1" x14ac:dyDescent="0.25">
      <c r="A60" s="115"/>
    </row>
    <row r="61" spans="1:13" ht="15" x14ac:dyDescent="0.2">
      <c r="A61" s="114" t="s">
        <v>83</v>
      </c>
      <c r="B61" s="114"/>
      <c r="C61" s="114"/>
      <c r="D61" s="114"/>
      <c r="E61" s="114"/>
      <c r="F61" s="114"/>
      <c r="G61" s="114"/>
      <c r="H61" s="114"/>
      <c r="I61" s="114"/>
    </row>
    <row r="62" spans="1:13" ht="102" customHeight="1" x14ac:dyDescent="0.2">
      <c r="A62" s="116" t="s">
        <v>84</v>
      </c>
      <c r="B62" s="116"/>
      <c r="C62" s="116"/>
      <c r="D62" s="116"/>
      <c r="E62" s="116"/>
      <c r="F62" s="116"/>
      <c r="G62" s="116"/>
      <c r="H62" s="116"/>
      <c r="I62" s="116"/>
      <c r="J62" s="116"/>
      <c r="K62" s="116"/>
    </row>
    <row r="63" spans="1:13" ht="15" customHeight="1" x14ac:dyDescent="0.2">
      <c r="A63" s="116"/>
      <c r="B63" s="116"/>
      <c r="C63" s="116"/>
      <c r="D63" s="116"/>
      <c r="E63" s="116"/>
      <c r="F63" s="116"/>
      <c r="G63" s="116"/>
      <c r="H63" s="116"/>
      <c r="I63" s="116"/>
      <c r="J63" s="116"/>
      <c r="K63" s="116"/>
    </row>
    <row r="64" spans="1:13" x14ac:dyDescent="0.2">
      <c r="A64" s="117"/>
      <c r="B64" s="117"/>
      <c r="C64" s="117"/>
      <c r="D64" s="117"/>
    </row>
    <row r="65" spans="1:11" ht="15" customHeight="1" thickBot="1" x14ac:dyDescent="0.25">
      <c r="A65" s="117"/>
      <c r="B65" s="117"/>
      <c r="C65" s="117"/>
      <c r="D65" s="117"/>
    </row>
    <row r="66" spans="1:11" x14ac:dyDescent="0.2">
      <c r="A66" s="118"/>
      <c r="B66" s="119"/>
      <c r="C66" s="119"/>
      <c r="D66" s="120" t="s">
        <v>17</v>
      </c>
      <c r="E66" s="120"/>
      <c r="F66" s="120"/>
      <c r="G66" s="120"/>
      <c r="H66" s="120"/>
      <c r="I66" s="121" t="s">
        <v>12</v>
      </c>
      <c r="J66" s="122">
        <f>K68</f>
        <v>90</v>
      </c>
      <c r="K66" s="123" t="s">
        <v>88</v>
      </c>
    </row>
    <row r="67" spans="1:11" ht="15" x14ac:dyDescent="0.2">
      <c r="A67" s="38"/>
      <c r="B67" s="124" t="s">
        <v>61</v>
      </c>
      <c r="C67" s="125"/>
      <c r="D67" s="40">
        <v>30</v>
      </c>
      <c r="E67" s="40">
        <v>5</v>
      </c>
      <c r="F67" s="40">
        <v>30</v>
      </c>
      <c r="G67" s="40">
        <v>10</v>
      </c>
      <c r="H67" s="40">
        <v>10</v>
      </c>
      <c r="I67" s="40">
        <v>0</v>
      </c>
      <c r="J67" s="126">
        <v>5</v>
      </c>
      <c r="K67" s="127"/>
    </row>
    <row r="68" spans="1:11" ht="16.5" thickBot="1" x14ac:dyDescent="0.25">
      <c r="A68" s="128"/>
      <c r="B68" s="129" t="s">
        <v>62</v>
      </c>
      <c r="C68" s="130"/>
      <c r="D68" s="131">
        <v>30</v>
      </c>
      <c r="E68" s="131">
        <f>D68+E67</f>
        <v>35</v>
      </c>
      <c r="F68" s="131">
        <f>D68+F67</f>
        <v>60</v>
      </c>
      <c r="G68" s="131">
        <f>F68+G67</f>
        <v>70</v>
      </c>
      <c r="H68" s="131">
        <f>G68+H67</f>
        <v>80</v>
      </c>
      <c r="I68" s="131">
        <f>H68+I67</f>
        <v>80</v>
      </c>
      <c r="J68" s="131">
        <f>I68+J67</f>
        <v>85</v>
      </c>
      <c r="K68" s="132">
        <f>J68+J67</f>
        <v>90</v>
      </c>
    </row>
    <row r="69" spans="1:11" ht="15" customHeight="1" x14ac:dyDescent="0.2">
      <c r="A69" s="133" t="s">
        <v>10</v>
      </c>
      <c r="B69" s="134" t="s">
        <v>7</v>
      </c>
      <c r="C69" s="135"/>
      <c r="D69" s="136"/>
      <c r="E69" s="136"/>
      <c r="F69" s="136"/>
      <c r="G69" s="136"/>
      <c r="H69" s="136"/>
      <c r="I69" s="136"/>
      <c r="J69" s="135"/>
      <c r="K69" s="137"/>
    </row>
    <row r="70" spans="1:11" x14ac:dyDescent="0.2">
      <c r="A70" s="28" t="s">
        <v>4</v>
      </c>
      <c r="B70" s="138" t="s">
        <v>0</v>
      </c>
      <c r="C70" s="139" t="s">
        <v>81</v>
      </c>
      <c r="D70" s="140">
        <f>E9</f>
        <v>0.57842248413417952</v>
      </c>
      <c r="E70" s="15"/>
      <c r="F70" s="141"/>
      <c r="G70" s="142" t="s">
        <v>16</v>
      </c>
      <c r="H70" s="143"/>
      <c r="I70" s="142" t="s">
        <v>15</v>
      </c>
      <c r="J70" s="125"/>
      <c r="K70" s="127"/>
    </row>
    <row r="71" spans="1:11" ht="30" x14ac:dyDescent="0.2">
      <c r="A71" s="28"/>
      <c r="B71" s="138"/>
      <c r="C71" s="139" t="s">
        <v>82</v>
      </c>
      <c r="D71" s="144">
        <f>E9</f>
        <v>0.57842248413417952</v>
      </c>
      <c r="E71" s="145"/>
      <c r="F71" s="141"/>
      <c r="G71" s="142"/>
      <c r="H71" s="143"/>
      <c r="I71" s="142"/>
      <c r="J71" s="125"/>
      <c r="K71" s="127"/>
    </row>
    <row r="72" spans="1:11" ht="15" customHeight="1" x14ac:dyDescent="0.2">
      <c r="A72" s="28"/>
      <c r="B72" s="138"/>
      <c r="C72" s="139" t="s">
        <v>90</v>
      </c>
      <c r="D72" s="146">
        <f>D71*$H$46</f>
        <v>114840</v>
      </c>
      <c r="E72" s="145"/>
      <c r="F72" s="141"/>
      <c r="G72" s="142"/>
      <c r="H72" s="143"/>
      <c r="I72" s="142"/>
      <c r="J72" s="125"/>
      <c r="K72" s="127"/>
    </row>
    <row r="73" spans="1:11" ht="31.5" x14ac:dyDescent="0.25">
      <c r="A73" s="147" t="s">
        <v>5</v>
      </c>
      <c r="B73" s="148" t="s">
        <v>63</v>
      </c>
      <c r="C73" s="139" t="s">
        <v>81</v>
      </c>
      <c r="D73" s="149"/>
      <c r="E73" s="150" t="s">
        <v>15</v>
      </c>
      <c r="F73" s="140">
        <f>E21</f>
        <v>0.15049864007252947</v>
      </c>
      <c r="G73" s="142"/>
      <c r="H73" s="143"/>
      <c r="I73" s="142"/>
      <c r="J73" s="125"/>
      <c r="K73" s="127"/>
    </row>
    <row r="74" spans="1:11" ht="30" x14ac:dyDescent="0.25">
      <c r="A74" s="147"/>
      <c r="B74" s="148"/>
      <c r="C74" s="139" t="s">
        <v>82</v>
      </c>
      <c r="D74" s="149"/>
      <c r="E74" s="151"/>
      <c r="F74" s="144">
        <f>E21</f>
        <v>0.15049864007252947</v>
      </c>
      <c r="G74" s="142"/>
      <c r="H74" s="143"/>
      <c r="I74" s="142"/>
      <c r="J74" s="125"/>
      <c r="K74" s="127"/>
    </row>
    <row r="75" spans="1:11" ht="15" customHeight="1" x14ac:dyDescent="0.25">
      <c r="A75" s="147"/>
      <c r="B75" s="148"/>
      <c r="C75" s="139" t="s">
        <v>90</v>
      </c>
      <c r="D75" s="149"/>
      <c r="E75" s="151"/>
      <c r="F75" s="146">
        <f>F74*$H$46</f>
        <v>29880</v>
      </c>
      <c r="G75" s="142"/>
      <c r="H75" s="143"/>
      <c r="I75" s="142"/>
      <c r="J75" s="125"/>
      <c r="K75" s="127"/>
    </row>
    <row r="76" spans="1:11" ht="63" x14ac:dyDescent="0.25">
      <c r="A76" s="28" t="s">
        <v>6</v>
      </c>
      <c r="B76" s="138" t="s">
        <v>60</v>
      </c>
      <c r="C76" s="139" t="s">
        <v>81</v>
      </c>
      <c r="D76" s="149"/>
      <c r="E76" s="151"/>
      <c r="F76" s="141"/>
      <c r="G76" s="142"/>
      <c r="H76" s="140">
        <f>E32</f>
        <v>0.27107887579329104</v>
      </c>
      <c r="I76" s="142"/>
      <c r="J76" s="125"/>
      <c r="K76" s="127"/>
    </row>
    <row r="77" spans="1:11" ht="30" x14ac:dyDescent="0.25">
      <c r="A77" s="28"/>
      <c r="B77" s="138"/>
      <c r="C77" s="139" t="s">
        <v>82</v>
      </c>
      <c r="D77" s="149"/>
      <c r="E77" s="151"/>
      <c r="F77" s="141"/>
      <c r="G77" s="142"/>
      <c r="H77" s="144">
        <f>H76</f>
        <v>0.27107887579329104</v>
      </c>
      <c r="I77" s="142"/>
      <c r="J77" s="125"/>
      <c r="K77" s="127"/>
    </row>
    <row r="78" spans="1:11" ht="15" customHeight="1" thickBot="1" x14ac:dyDescent="0.3">
      <c r="A78" s="152"/>
      <c r="B78" s="153"/>
      <c r="C78" s="154" t="s">
        <v>90</v>
      </c>
      <c r="D78" s="155"/>
      <c r="E78" s="151"/>
      <c r="F78" s="156"/>
      <c r="G78" s="157"/>
      <c r="H78" s="158">
        <f>H77*$H$46</f>
        <v>53820</v>
      </c>
      <c r="I78" s="150"/>
      <c r="J78" s="159"/>
      <c r="K78" s="160"/>
    </row>
    <row r="79" spans="1:11" ht="94.5" x14ac:dyDescent="0.2">
      <c r="A79" s="161" t="s">
        <v>87</v>
      </c>
      <c r="B79" s="162"/>
      <c r="C79" s="162"/>
      <c r="D79" s="162"/>
      <c r="E79" s="162"/>
      <c r="F79" s="162"/>
      <c r="G79" s="162"/>
      <c r="H79" s="162"/>
      <c r="I79" s="162"/>
      <c r="J79" s="162"/>
      <c r="K79" s="163"/>
    </row>
    <row r="80" spans="1:11" ht="15" x14ac:dyDescent="0.2">
      <c r="A80" s="164" t="s">
        <v>13</v>
      </c>
      <c r="B80" s="165" t="s">
        <v>81</v>
      </c>
      <c r="C80" s="125"/>
      <c r="D80" s="166">
        <f>D70</f>
        <v>0.57842248413417952</v>
      </c>
      <c r="E80" s="167">
        <f>D80</f>
        <v>0.57842248413417952</v>
      </c>
      <c r="F80" s="168">
        <f>D80+F73</f>
        <v>0.72892112420670896</v>
      </c>
      <c r="G80" s="168">
        <f>F80</f>
        <v>0.72892112420670896</v>
      </c>
      <c r="H80" s="168">
        <f>H76+G80</f>
        <v>1</v>
      </c>
      <c r="I80" s="168">
        <f>H80</f>
        <v>1</v>
      </c>
      <c r="J80" s="168">
        <f>I80</f>
        <v>1</v>
      </c>
      <c r="K80" s="169">
        <f t="shared" ref="K80" si="17">J80</f>
        <v>1</v>
      </c>
    </row>
    <row r="81" spans="1:11" ht="15" x14ac:dyDescent="0.2">
      <c r="A81" s="170"/>
      <c r="B81" s="171"/>
      <c r="C81" s="172"/>
      <c r="D81" s="171"/>
      <c r="E81" s="171"/>
      <c r="F81" s="171"/>
      <c r="G81" s="171"/>
      <c r="H81" s="171"/>
      <c r="I81" s="171"/>
      <c r="J81" s="171"/>
      <c r="K81" s="173"/>
    </row>
    <row r="82" spans="1:11" ht="15" x14ac:dyDescent="0.2">
      <c r="A82" s="174" t="s">
        <v>14</v>
      </c>
      <c r="B82" s="175" t="s">
        <v>82</v>
      </c>
      <c r="C82" s="125"/>
      <c r="D82" s="176">
        <f>D71</f>
        <v>0.57842248413417952</v>
      </c>
      <c r="E82" s="177">
        <f>D82</f>
        <v>0.57842248413417952</v>
      </c>
      <c r="F82" s="178">
        <f>D82+F74</f>
        <v>0.72892112420670896</v>
      </c>
      <c r="G82" s="178">
        <f>F82</f>
        <v>0.72892112420670896</v>
      </c>
      <c r="H82" s="178">
        <f>F82+H77</f>
        <v>1</v>
      </c>
      <c r="I82" s="178">
        <f>H82</f>
        <v>1</v>
      </c>
      <c r="J82" s="178">
        <f>I82</f>
        <v>1</v>
      </c>
      <c r="K82" s="179">
        <f t="shared" ref="K82" si="18">J82</f>
        <v>1</v>
      </c>
    </row>
    <row r="83" spans="1:11" ht="16.5" customHeight="1" thickBot="1" x14ac:dyDescent="0.25">
      <c r="A83" s="180" t="s">
        <v>13</v>
      </c>
      <c r="B83" s="181" t="s">
        <v>89</v>
      </c>
      <c r="C83" s="130"/>
      <c r="D83" s="182">
        <f>D71*$H$46</f>
        <v>114840</v>
      </c>
      <c r="E83" s="183"/>
      <c r="F83" s="184">
        <f>D83+F75</f>
        <v>144720</v>
      </c>
      <c r="G83" s="183"/>
      <c r="H83" s="184">
        <f>F83+H78</f>
        <v>198540</v>
      </c>
      <c r="I83" s="182"/>
      <c r="J83" s="182"/>
      <c r="K83" s="189"/>
    </row>
    <row r="87" spans="1:11" ht="45" customHeight="1" x14ac:dyDescent="0.25"/>
    <row r="88" spans="1:11" x14ac:dyDescent="0.25">
      <c r="B88" s="111"/>
      <c r="C88" s="111"/>
      <c r="D88" s="112"/>
      <c r="E88" s="111"/>
      <c r="F88" s="111"/>
      <c r="G88" s="111"/>
      <c r="H88" s="111"/>
      <c r="I88" s="111"/>
      <c r="J88" s="111"/>
    </row>
    <row r="89" spans="1:11" ht="64.5" customHeight="1" x14ac:dyDescent="0.2">
      <c r="A89" s="185" t="s">
        <v>74</v>
      </c>
      <c r="B89" s="185"/>
      <c r="C89" s="185"/>
      <c r="D89" s="185"/>
      <c r="E89" s="185"/>
      <c r="F89" s="185"/>
      <c r="G89" s="185"/>
      <c r="H89" s="185"/>
      <c r="I89" s="185"/>
      <c r="J89" s="185"/>
    </row>
    <row r="90" spans="1:11" x14ac:dyDescent="0.25">
      <c r="B90" s="111"/>
      <c r="C90" s="111"/>
      <c r="D90" s="112"/>
      <c r="E90" s="111"/>
      <c r="F90" s="111"/>
      <c r="G90" s="111"/>
      <c r="H90" s="111"/>
      <c r="I90" s="111"/>
      <c r="J90" s="111"/>
    </row>
    <row r="91" spans="1:11" ht="15" x14ac:dyDescent="0.2">
      <c r="A91" s="186" t="s">
        <v>75</v>
      </c>
      <c r="B91" s="186"/>
      <c r="C91" s="186"/>
      <c r="D91" s="186"/>
      <c r="E91" s="186"/>
      <c r="F91" s="186"/>
      <c r="G91" s="186"/>
      <c r="H91" s="186"/>
      <c r="I91" s="186"/>
      <c r="J91" s="186"/>
    </row>
  </sheetData>
  <mergeCells count="33">
    <mergeCell ref="J7:K7"/>
    <mergeCell ref="E48:I48"/>
    <mergeCell ref="H46:I46"/>
    <mergeCell ref="A46:G46"/>
    <mergeCell ref="A50:B50"/>
    <mergeCell ref="A48:B48"/>
    <mergeCell ref="A30:I30"/>
    <mergeCell ref="A62:K63"/>
    <mergeCell ref="A89:J89"/>
    <mergeCell ref="A91:J91"/>
    <mergeCell ref="H83:K83"/>
    <mergeCell ref="J5:L5"/>
    <mergeCell ref="G70:G77"/>
    <mergeCell ref="I70:I78"/>
    <mergeCell ref="A5:I5"/>
    <mergeCell ref="A6:I6"/>
    <mergeCell ref="D66:H66"/>
    <mergeCell ref="B66:C66"/>
    <mergeCell ref="E73:E78"/>
    <mergeCell ref="A58:I58"/>
    <mergeCell ref="A59:I59"/>
    <mergeCell ref="A61:I61"/>
    <mergeCell ref="C48:D48"/>
    <mergeCell ref="C50:D50"/>
    <mergeCell ref="D83:E83"/>
    <mergeCell ref="F83:G83"/>
    <mergeCell ref="B52:I52"/>
    <mergeCell ref="B54:I54"/>
    <mergeCell ref="AB20:AE20"/>
    <mergeCell ref="AG20:AJ20"/>
    <mergeCell ref="W20:Z20"/>
    <mergeCell ref="B4:I4"/>
    <mergeCell ref="A2:I2"/>
  </mergeCells>
  <pageMargins left="0.511811024" right="0.511811024" top="0.78740157499999996" bottom="0.78740157499999996" header="0.31496062000000002" footer="0.31496062000000002"/>
  <pageSetup paperSize="8" scale="58" fitToHeight="0" orientation="portrait" r:id="rId1"/>
  <rowBreaks count="1" manualBreakCount="1">
    <brk id="2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Quantitativo</vt:lpstr>
      <vt:lpstr>Quantitativo!Area_de_impressao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Mauricio de Freitas Andrade</dc:creator>
  <cp:lastModifiedBy>Ricardo Mauricio de Freitas Andrade</cp:lastModifiedBy>
  <cp:lastPrinted>2018-10-22T17:23:29Z</cp:lastPrinted>
  <dcterms:created xsi:type="dcterms:W3CDTF">2018-06-12T20:41:07Z</dcterms:created>
  <dcterms:modified xsi:type="dcterms:W3CDTF">2018-10-22T17:30:01Z</dcterms:modified>
</cp:coreProperties>
</file>